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1840" windowHeight="12528" activeTab="0"/>
  </bookViews>
  <sheets>
    <sheet name="Budget" sheetId="1" r:id="rId1"/>
    <sheet name="GRAD Salary &amp; Tuition Rates" sheetId="2" r:id="rId2"/>
    <sheet name="Postdoctoral Rates" sheetId="3" r:id="rId3"/>
    <sheet name="Benefit Rates" sheetId="4" r:id="rId4"/>
    <sheet name="Indirect Rates" sheetId="5" r:id="rId5"/>
    <sheet name="PM Conversion Table" sheetId="6" r:id="rId6"/>
  </sheets>
  <externalReferences>
    <externalReference r:id="rId9"/>
  </externalReferences>
  <definedNames>
    <definedName name="_2011_12_Benefits_Rate">2011-12</definedName>
    <definedName name="Est._Salary_increase" localSheetId="1">#REF!</definedName>
    <definedName name="Est._Salary_increase">'Budget'!$I$12</definedName>
    <definedName name="rates" localSheetId="3">'Benefit Rates'!$A$3</definedName>
    <definedName name="star" localSheetId="3">'Benefit Rates'!#REF!</definedName>
    <definedName name="star2" localSheetId="3">'Benefit Rates'!#REF!</definedName>
  </definedNames>
  <calcPr fullCalcOnLoad="1"/>
</workbook>
</file>

<file path=xl/comments1.xml><?xml version="1.0" encoding="utf-8"?>
<comments xmlns="http://schemas.openxmlformats.org/spreadsheetml/2006/main">
  <authors>
    <author>Ngo</author>
  </authors>
  <commentList>
    <comment ref="J4" authorId="0">
      <text>
        <r>
          <rPr>
            <b/>
            <sz val="9"/>
            <rFont val="Tahoma"/>
            <family val="2"/>
          </rPr>
          <t>Ngo:</t>
        </r>
        <r>
          <rPr>
            <sz val="9"/>
            <rFont val="Tahoma"/>
            <family val="2"/>
          </rPr>
          <t xml:space="preserve">
Business elements of proposal general include:  budget, budget justification, cost share commitments, current and pending, CVs, cover page, facilities, data management plan, commitment letters, post-doc mentoring plan, or supplemental documents identification of required resources, subcontracts and significant financial interest disclosures</t>
        </r>
      </text>
    </comment>
    <comment ref="J5" authorId="0">
      <text>
        <r>
          <rPr>
            <b/>
            <sz val="9"/>
            <rFont val="Tahoma"/>
            <family val="2"/>
          </rPr>
          <t>Ngo:</t>
        </r>
        <r>
          <rPr>
            <sz val="9"/>
            <rFont val="Tahoma"/>
            <family val="2"/>
          </rPr>
          <t xml:space="preserve">
Science elements include:  project summary and description, references</t>
        </r>
      </text>
    </comment>
    <comment ref="J3" authorId="0">
      <text>
        <r>
          <rPr>
            <b/>
            <sz val="9"/>
            <rFont val="Tahoma"/>
            <family val="2"/>
          </rPr>
          <t>Ngo:</t>
        </r>
        <r>
          <rPr>
            <sz val="9"/>
            <rFont val="Tahoma"/>
            <family val="2"/>
          </rPr>
          <t xml:space="preserve">
Business elements of proposal general include:  budget, budget justification, cost share commitments, current and pending, CVs, cover page, facilities, data management plan, commitment letters, post-doc mentoring plan, or supplemental documents identification of required resources, subcontracts and significant financial interest disclosures</t>
        </r>
      </text>
    </comment>
  </commentList>
</comments>
</file>

<file path=xl/comments2.xml><?xml version="1.0" encoding="utf-8"?>
<comments xmlns="http://schemas.openxmlformats.org/spreadsheetml/2006/main">
  <authors>
    <author>Vivian Ho</author>
  </authors>
  <commentList>
    <comment ref="E7" authorId="0">
      <text>
        <r>
          <rPr>
            <b/>
            <sz val="8"/>
            <rFont val="Tahoma"/>
            <family val="2"/>
          </rPr>
          <t>Vivian Ho:</t>
        </r>
        <r>
          <rPr>
            <sz val="8"/>
            <rFont val="Tahoma"/>
            <family val="2"/>
          </rPr>
          <t xml:space="preserve">
COLA = Cost of Living Adjustment</t>
        </r>
      </text>
    </comment>
    <comment ref="E15" authorId="0">
      <text>
        <r>
          <rPr>
            <b/>
            <sz val="8"/>
            <rFont val="Tahoma"/>
            <family val="2"/>
          </rPr>
          <t>Vivian Ho:</t>
        </r>
        <r>
          <rPr>
            <sz val="8"/>
            <rFont val="Tahoma"/>
            <family val="2"/>
          </rPr>
          <t xml:space="preserve">
COLA = Cost of Living Adjustment</t>
        </r>
      </text>
    </comment>
  </commentList>
</comments>
</file>

<file path=xl/sharedStrings.xml><?xml version="1.0" encoding="utf-8"?>
<sst xmlns="http://schemas.openxmlformats.org/spreadsheetml/2006/main" count="615" uniqueCount="329">
  <si>
    <t xml:space="preserve"> </t>
  </si>
  <si>
    <t>Categories</t>
  </si>
  <si>
    <t>No of Months</t>
  </si>
  <si>
    <t>Effort</t>
  </si>
  <si>
    <t>Sal/mo</t>
  </si>
  <si>
    <t>Faculty</t>
  </si>
  <si>
    <t>Graduate Students</t>
  </si>
  <si>
    <t>Effective</t>
  </si>
  <si>
    <t>RA</t>
  </si>
  <si>
    <t>PDRA1</t>
  </si>
  <si>
    <t>PDRA2</t>
  </si>
  <si>
    <t>Winter</t>
  </si>
  <si>
    <t>Spring</t>
  </si>
  <si>
    <t>Total</t>
  </si>
  <si>
    <t>Domestic</t>
  </si>
  <si>
    <t>Foreign</t>
  </si>
  <si>
    <t>Year 1 Base</t>
  </si>
  <si>
    <t>Year 2 Base</t>
  </si>
  <si>
    <t>Professional Staff</t>
  </si>
  <si>
    <t>Classified Staff</t>
  </si>
  <si>
    <t>Hourly</t>
  </si>
  <si>
    <t>(01)</t>
  </si>
  <si>
    <t>(07)</t>
  </si>
  <si>
    <t>(04)</t>
  </si>
  <si>
    <t>(06)</t>
  </si>
  <si>
    <t>(05)</t>
  </si>
  <si>
    <t>(08)</t>
  </si>
  <si>
    <t>(03)</t>
  </si>
  <si>
    <t>(TC)</t>
  </si>
  <si>
    <t>(TDC)</t>
  </si>
  <si>
    <t>Total Base</t>
  </si>
  <si>
    <t>Total IDC</t>
  </si>
  <si>
    <t>COLA</t>
  </si>
  <si>
    <t>Notes</t>
  </si>
  <si>
    <t>Rate</t>
  </si>
  <si>
    <t>Summer</t>
  </si>
  <si>
    <t>Quarters</t>
  </si>
  <si>
    <t>Academic</t>
  </si>
  <si>
    <t>(7-18 credits)</t>
  </si>
  <si>
    <t>Year 1</t>
  </si>
  <si>
    <t># of Pos.</t>
  </si>
  <si>
    <t>Name, Title</t>
  </si>
  <si>
    <t xml:space="preserve"> </t>
  </si>
  <si>
    <t>Fall</t>
  </si>
  <si>
    <t>2 or Less</t>
  </si>
  <si>
    <t>SPONSOR</t>
  </si>
  <si>
    <t>PI</t>
  </si>
  <si>
    <t>Percent of Time &amp; Effort to Person Months (PM)</t>
  </si>
  <si>
    <t>Interactive Conversion Table</t>
  </si>
  <si>
    <t>3 month</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</si>
  <si>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</si>
  <si>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</si>
  <si>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</si>
  <si>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</si>
  <si>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</si>
  <si>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</si>
  <si>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</si>
  <si>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</si>
  <si>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</si>
  <si>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</si>
  <si>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</si>
  <si>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</si>
  <si>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</si>
  <si>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</si>
  <si>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</si>
  <si>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</si>
  <si>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</si>
  <si>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To use the chart simply insert the percent effort that you want to convert into the -0- of the 3 mo. Summer Term % effort line and</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</si>
  <si>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</si>
  <si>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</si>
  <si>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</si>
  <si>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</si>
  <si>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9 months</t>
  </si>
  <si>
    <t>39 weeks</t>
  </si>
  <si>
    <t>273 days</t>
  </si>
  <si>
    <t>Summer Term (SM)</t>
  </si>
  <si>
    <t>3 months</t>
  </si>
  <si>
    <t>13 weeks</t>
  </si>
  <si>
    <t>90 days</t>
  </si>
  <si>
    <t xml:space="preserve">Calendar Year (CY) </t>
  </si>
  <si>
    <t>12 months</t>
  </si>
  <si>
    <t>52 weeks</t>
  </si>
  <si>
    <t>365 days</t>
  </si>
  <si>
    <t>To fill out the budget forms for the SF 424 R&amp;R grantees will need to convert percent-of-effort to person months.  Below are</t>
  </si>
  <si>
    <t>a two examples of how person months are applied:</t>
  </si>
  <si>
    <t>Example 1:</t>
  </si>
  <si>
    <t>A PI on an AY appointment at a salary of $63,000 will have a monthly salary of $7,000 (one-ninth of the AY).</t>
  </si>
  <si>
    <t xml:space="preserve">25% of AY effort would equate to 2.25 person months (9x.25=2.25).  The Budget figure for that effort would be </t>
  </si>
  <si>
    <t>$15,750 (7,000 multiplied by 2.25 AY months).</t>
  </si>
  <si>
    <t>Example 2:</t>
  </si>
  <si>
    <t xml:space="preserve">A PI on a CY appointment at a salary of $72,000 will have a monthly salary of $6,000 (one-twelfth of total CY </t>
  </si>
  <si>
    <t xml:space="preserve">salary).  25% of CY effort would equate to 3 CY months (12x.25=3).  The budget figure for that effort would </t>
  </si>
  <si>
    <t>be$18,000 (6,000 multiplied by 3 CY months).</t>
  </si>
  <si>
    <t>Year 3 Base</t>
  </si>
  <si>
    <t>2 credits</t>
  </si>
  <si>
    <t>Salary</t>
  </si>
  <si>
    <t>Salary &amp; Benefits</t>
  </si>
  <si>
    <t>Summer (2 credits)</t>
  </si>
  <si>
    <t>TOTALS</t>
  </si>
  <si>
    <t>7-18</t>
  </si>
  <si>
    <t>IDC BASE</t>
  </si>
  <si>
    <t>GRAND TOTALS</t>
  </si>
  <si>
    <t>Subcontract - after the 1st 25,000</t>
  </si>
  <si>
    <t>Publication Fees</t>
  </si>
  <si>
    <t>Academic Tuition</t>
  </si>
  <si>
    <t>Basis of Rate</t>
  </si>
  <si>
    <t>01-10</t>
  </si>
  <si>
    <t>01-60</t>
  </si>
  <si>
    <t>01-70</t>
  </si>
  <si>
    <t>01-80</t>
  </si>
  <si>
    <t>01-90</t>
  </si>
  <si>
    <t>Project Dates</t>
  </si>
  <si>
    <t>Year 3</t>
  </si>
  <si>
    <t>Year 4</t>
  </si>
  <si>
    <t>Year 5</t>
  </si>
  <si>
    <t>Year 4 Base</t>
  </si>
  <si>
    <t>Year 5 Base</t>
  </si>
  <si>
    <t>Actual</t>
  </si>
  <si>
    <t>Payroll Load Rates</t>
  </si>
  <si>
    <t>Effective Dates</t>
  </si>
  <si>
    <t>From</t>
  </si>
  <si>
    <t>To</t>
  </si>
  <si>
    <t>01-30 / 01-40</t>
  </si>
  <si>
    <t>To calculate the amount of benefits that would be charged to your budget, apply the benefit rate in the table below to the total salaries for that particular object code. For example, in Fiscal Year 2012, if your budget was charged $1,000 of salaries in Object Code 01-60, and $2,000 of salaries in Object Code 01-70:
($1,000 X 36.6%) + ($2,000 X 30.6%) = $366 + 306 = $672 is the total benefits that should be charged to your budget.</t>
  </si>
  <si>
    <t>http://f2.washington.edu/fm/fa/fringe-benefit-load-rate#rates</t>
  </si>
  <si>
    <t>GIM 13 Supplement: Table of F&amp;A Rates and Base Types for the University of Washington</t>
  </si>
  <si>
    <t>http://www.washington.edu/research/osp/gim/gim13a.html</t>
  </si>
  <si>
    <t>Activity Location</t>
  </si>
  <si>
    <t>Activity Type</t>
  </si>
  <si>
    <t>Base Type</t>
  </si>
  <si>
    <t>Fiscal Year</t>
  </si>
  <si>
    <t>SOUTH LAKE UNION (SLU)</t>
  </si>
  <si>
    <t>Rosen Building</t>
  </si>
  <si>
    <t>960 Republican Street</t>
  </si>
  <si>
    <t>Seattle, WA 98109</t>
  </si>
  <si>
    <t>Brotman Building</t>
  </si>
  <si>
    <t>850 Republican Street</t>
  </si>
  <si>
    <t>SLU Phase II</t>
  </si>
  <si>
    <t>A, B, and C Wing</t>
  </si>
  <si>
    <t>Eastlake</t>
  </si>
  <si>
    <t>1616 Eastlake Avenue East</t>
  </si>
  <si>
    <t>Organized Research</t>
  </si>
  <si>
    <t>MTDC</t>
  </si>
  <si>
    <t>Through 06/30/2010</t>
  </si>
  <si>
    <t>FY 2010</t>
  </si>
  <si>
    <t>07/01/2010 - 06/30/2011</t>
  </si>
  <si>
    <t>FY 2011</t>
  </si>
  <si>
    <t>07/01/2011 - 06/30/2012</t>
  </si>
  <si>
    <t>FY 2012</t>
  </si>
  <si>
    <t>07/01/2012 - 06/30/2013</t>
  </si>
  <si>
    <t>FY 2013</t>
  </si>
  <si>
    <t>07/01/2013 - 06/30/2014</t>
  </si>
  <si>
    <t>FY 2014</t>
  </si>
  <si>
    <t>Other Sponsored Activity</t>
  </si>
  <si>
    <t>07/01/2009 - 06/30/2014</t>
  </si>
  <si>
    <t>FY 2010 - FY 2014</t>
  </si>
  <si>
    <t>Instruction</t>
  </si>
  <si>
    <t>Industry Sponsored Clinical Trial 1</t>
  </si>
  <si>
    <t>TDC</t>
  </si>
  <si>
    <t>10/01/2011 - 09/30/2014</t>
  </si>
  <si>
    <t>Research Affiliate Program</t>
  </si>
  <si>
    <t>01/01/2010 - 12/30/2014</t>
  </si>
  <si>
    <t>ON-CAMPUS</t>
  </si>
  <si>
    <t>4333 Brooklyn Ave NE</t>
  </si>
  <si>
    <t>Box 359472</t>
  </si>
  <si>
    <t>Seattle, WA 98195-9472</t>
  </si>
  <si>
    <t>07/01/2009 - 06/30/2012</t>
  </si>
  <si>
    <t>FY 2010 - FY 2012</t>
  </si>
  <si>
    <t>07/01/2012 - 06/30/2014</t>
  </si>
  <si>
    <t>FY 2013 - FY 2014</t>
  </si>
  <si>
    <t>OFF-CAMPUS</t>
  </si>
  <si>
    <t>Actual performance site location</t>
  </si>
  <si>
    <t>PRIMATE CENTER</t>
  </si>
  <si>
    <t>Washington National Primate Center</t>
  </si>
  <si>
    <t>Box 357330</t>
  </si>
  <si>
    <t>Seattle, WA 98195-7330</t>
  </si>
  <si>
    <t>Organized Research - Primate Center Core</t>
  </si>
  <si>
    <t>Organized Research - Primate Center Other</t>
  </si>
  <si>
    <t>Organized Research - Primate Center Non-Federal</t>
  </si>
  <si>
    <t>APL</t>
  </si>
  <si>
    <t>1013 NE 40th Street</t>
  </si>
  <si>
    <t>Seattle, WA 98105</t>
  </si>
  <si>
    <t>Organized Research 2</t>
  </si>
  <si>
    <t>RESEARCH VESSEL</t>
  </si>
  <si>
    <t>S&amp;W</t>
  </si>
  <si>
    <r>
      <t>1</t>
    </r>
    <r>
      <rPr>
        <sz val="10"/>
        <color indexed="8"/>
        <rFont val="Arial"/>
        <family val="2"/>
      </rPr>
      <t xml:space="preserve"> Please contact OSP for rate to be negotiated for clinical trials of $1 million or more per year.</t>
    </r>
  </si>
  <si>
    <t>2 Please refer to APL Direct Cost Rate Agreement with ONR for fee structure for APL sponsored project activity.</t>
  </si>
  <si>
    <r>
      <t>Questions on the application of F&amp;A rates during the life of a sponsored project?</t>
    </r>
    <r>
      <rPr>
        <sz val="10"/>
        <color indexed="8"/>
        <rFont val="Arial"/>
        <family val="2"/>
      </rPr>
      <t xml:space="preserve"> Contact the Office of Sponsored Programs, (206) 543-4043 or osp@uw.edu.</t>
    </r>
  </si>
  <si>
    <t xml:space="preserve">Effective November 17, 2011
The Table of F&amp;A Rates and Base Types for the University of Washington is a summary of negotiated rates within the current rate agreement as well as other established rates for some specialized studies and agreements. Please refer to GIM 13, Procedures and Guidance, for further information on identifying the applicable activity, location, rate and base to use.
</t>
  </si>
  <si>
    <t xml:space="preserve">resident tuition </t>
  </si>
  <si>
    <t>Master Student</t>
  </si>
  <si>
    <t>passed Qualifying Exam</t>
  </si>
  <si>
    <t>passed General Exam</t>
  </si>
  <si>
    <r>
      <t xml:space="preserve">CEE Monthly Graduate Appointment Salary TIER III </t>
    </r>
    <r>
      <rPr>
        <b/>
        <sz val="18"/>
        <rFont val="Calibri"/>
        <family val="2"/>
      </rPr>
      <t>@ 100%</t>
    </r>
  </si>
  <si>
    <r>
      <t xml:space="preserve">CEE Monthly Graduate Appointment Salary TIER III </t>
    </r>
    <r>
      <rPr>
        <b/>
        <sz val="18"/>
        <rFont val="Calibri"/>
        <family val="2"/>
      </rPr>
      <t>@ 50%</t>
    </r>
  </si>
  <si>
    <r>
      <t xml:space="preserve">RA </t>
    </r>
    <r>
      <rPr>
        <i/>
        <sz val="12"/>
        <rFont val="Calibri"/>
        <family val="2"/>
      </rPr>
      <t>@ 50%</t>
    </r>
  </si>
  <si>
    <r>
      <t>PDRA 1</t>
    </r>
    <r>
      <rPr>
        <i/>
        <sz val="12"/>
        <rFont val="Calibri"/>
        <family val="2"/>
      </rPr>
      <t xml:space="preserve"> @ 50%</t>
    </r>
  </si>
  <si>
    <r>
      <t xml:space="preserve">PDRA 2 </t>
    </r>
    <r>
      <rPr>
        <i/>
        <sz val="12"/>
        <rFont val="Calibri"/>
        <family val="2"/>
      </rPr>
      <t>@ 50%</t>
    </r>
  </si>
  <si>
    <t>Est. Incr.</t>
  </si>
  <si>
    <r>
      <t xml:space="preserve">Quarterly Graduate Tier III Resident </t>
    </r>
    <r>
      <rPr>
        <sz val="16"/>
        <color indexed="30"/>
        <rFont val="Calibri"/>
        <family val="2"/>
      </rPr>
      <t xml:space="preserve">Operating Fees only, 7+ credits </t>
    </r>
  </si>
  <si>
    <t>Graduate Assistant Salary &amp; Tuition Tables</t>
  </si>
  <si>
    <t xml:space="preserve">RA = </t>
  </si>
  <si>
    <t xml:space="preserve">PDRA 1 = </t>
  </si>
  <si>
    <t xml:space="preserve">PDRA 2 = </t>
  </si>
  <si>
    <t xml:space="preserve">Quarter </t>
  </si>
  <si>
    <t>No. of Credits</t>
  </si>
  <si>
    <r>
      <rPr>
        <b/>
        <sz val="12"/>
        <rFont val="Calibri"/>
        <family val="2"/>
      </rPr>
      <t xml:space="preserve">RA </t>
    </r>
    <r>
      <rPr>
        <sz val="12"/>
        <rFont val="Calibri"/>
        <family val="2"/>
      </rPr>
      <t xml:space="preserve">= Master Student | </t>
    </r>
    <r>
      <rPr>
        <b/>
        <sz val="12"/>
        <rFont val="Calibri"/>
        <family val="2"/>
      </rPr>
      <t>PDRA 1</t>
    </r>
    <r>
      <rPr>
        <sz val="12"/>
        <rFont val="Calibri"/>
        <family val="2"/>
      </rPr>
      <t xml:space="preserve"> = passed Qualifying | </t>
    </r>
    <r>
      <rPr>
        <b/>
        <sz val="12"/>
        <rFont val="Calibri"/>
        <family val="2"/>
      </rPr>
      <t>PDRA 2</t>
    </r>
    <r>
      <rPr>
        <sz val="12"/>
        <rFont val="Calibri"/>
        <family val="2"/>
      </rPr>
      <t xml:space="preserve"> = passed General</t>
    </r>
  </si>
  <si>
    <t>EGC1 #</t>
  </si>
  <si>
    <t>TOTAL Funding Requested</t>
  </si>
  <si>
    <t>Proposal Title</t>
  </si>
  <si>
    <t>Sumr</t>
  </si>
  <si>
    <t>Acad</t>
  </si>
  <si>
    <t>Cal</t>
  </si>
  <si>
    <t>Person-Months</t>
  </si>
  <si>
    <r>
      <rPr>
        <b/>
        <sz val="10"/>
        <rFont val="Arial"/>
        <family val="2"/>
      </rPr>
      <t>Name, Title</t>
    </r>
    <r>
      <rPr>
        <sz val="10"/>
        <rFont val="Arial"/>
        <family val="2"/>
      </rPr>
      <t xml:space="preserve"> (RA / PDRA1 / PDRA2)</t>
    </r>
  </si>
  <si>
    <t xml:space="preserve">Est. Salary increase </t>
  </si>
  <si>
    <t>Percent Effort</t>
  </si>
  <si>
    <t>(based on # of Months)</t>
  </si>
  <si>
    <t>TOTAL</t>
  </si>
  <si>
    <t>FACULTY SALARY</t>
  </si>
  <si>
    <t>PROFESSIONAL STAFF SALARY</t>
  </si>
  <si>
    <t xml:space="preserve">TOTAL </t>
  </si>
  <si>
    <t>CLASSIFIED STAFF SALARY</t>
  </si>
  <si>
    <t>GRAD STUDENT SALARY</t>
  </si>
  <si>
    <t>HOURLY SALARY</t>
  </si>
  <si>
    <t xml:space="preserve">  A.  PERSONNEL</t>
  </si>
  <si>
    <t xml:space="preserve">  B. FRINGE BENEFITS</t>
  </si>
  <si>
    <t xml:space="preserve">  C. TRAVEL</t>
  </si>
  <si>
    <t xml:space="preserve">  E. SUPPLIES</t>
  </si>
  <si>
    <t xml:space="preserve">  F.  GRADUATE OPERATING FEES </t>
  </si>
  <si>
    <t xml:space="preserve">  G. SERVICES</t>
  </si>
  <si>
    <t xml:space="preserve">  H. OTHER</t>
  </si>
  <si>
    <t xml:space="preserve">  J.  INDIRECT COST/CHARGES (F&amp;A)</t>
  </si>
  <si>
    <t xml:space="preserve">   I.  TOTAL DIRECT COSTS</t>
  </si>
  <si>
    <t xml:space="preserve">   K.  TOTAL REQUESTED (UW)</t>
  </si>
  <si>
    <r>
      <rPr>
        <i/>
        <sz val="9"/>
        <color indexed="62"/>
        <rFont val="Arial"/>
        <family val="2"/>
      </rPr>
      <t xml:space="preserve">Est. yearly increase, per COE suggestion </t>
    </r>
    <r>
      <rPr>
        <i/>
        <sz val="9"/>
        <rFont val="Arial"/>
        <family val="2"/>
      </rPr>
      <t xml:space="preserve"> </t>
    </r>
  </si>
  <si>
    <t xml:space="preserve">Total Personnel Costs  </t>
  </si>
  <si>
    <t xml:space="preserve">Total Benefit Costs  </t>
  </si>
  <si>
    <t xml:space="preserve">Total Travel Costs  </t>
  </si>
  <si>
    <t xml:space="preserve">Total Equipment Costs  </t>
  </si>
  <si>
    <t xml:space="preserve">Total Supply Costs  </t>
  </si>
  <si>
    <t xml:space="preserve">Total Graduate Operating Fees  </t>
  </si>
  <si>
    <t xml:space="preserve">Total Other Services Costs With IDC Applied  </t>
  </si>
  <si>
    <t>12 mo</t>
  </si>
  <si>
    <t>9 mo</t>
  </si>
  <si>
    <t>3 mo</t>
  </si>
  <si>
    <t>DUE to Sponsor</t>
  </si>
  <si>
    <t xml:space="preserve">PA # </t>
  </si>
  <si>
    <t>RFP URL</t>
  </si>
  <si>
    <t>DUE at OSP 3 Days</t>
  </si>
  <si>
    <t>Acad. Yr Total</t>
  </si>
  <si>
    <t xml:space="preserve">Summer Graduate Tuition, Seattle Campus </t>
  </si>
  <si>
    <t>*also applies to Emeritus Faculty</t>
  </si>
  <si>
    <t>*also applies to Research Associate</t>
  </si>
  <si>
    <t>Subcontract - 1st $25,000 subject to IDC</t>
  </si>
  <si>
    <t>Graduate Student Appointments</t>
  </si>
  <si>
    <t>Faculty (includes Post-Doc for CoE/CEE)</t>
  </si>
  <si>
    <t>Hourly
&amp; Emeritus Faculty</t>
  </si>
  <si>
    <t>Graduate Stipends</t>
  </si>
  <si>
    <t>Negotiation Agreement Date with DHHS for Indirect Costs (F&amp;A): March 5, 2013</t>
  </si>
  <si>
    <t>`</t>
  </si>
  <si>
    <t>(based on % effort)</t>
  </si>
  <si>
    <r>
      <t xml:space="preserve">Total Other Services Costs With </t>
    </r>
    <r>
      <rPr>
        <sz val="10"/>
        <color indexed="9"/>
        <rFont val="Arial"/>
        <family val="2"/>
      </rPr>
      <t>NO IDC</t>
    </r>
    <r>
      <rPr>
        <sz val="10"/>
        <color indexed="56"/>
        <rFont val="Arial"/>
        <family val="2"/>
      </rPr>
      <t xml:space="preserve"> Applied  </t>
    </r>
  </si>
  <si>
    <t>No of Weeks</t>
  </si>
  <si>
    <t>Hours</t>
  </si>
  <si>
    <t>Post-Doc Salary</t>
  </si>
  <si>
    <t>CAPITAL ASSET VALUED AT $5000 OR MORE</t>
  </si>
  <si>
    <r>
      <t xml:space="preserve">  D. EQUIPMENT    </t>
    </r>
    <r>
      <rPr>
        <sz val="8"/>
        <rFont val="Arial"/>
        <family val="2"/>
      </rPr>
      <t>(effective 7/1/2016)</t>
    </r>
  </si>
  <si>
    <r>
      <t xml:space="preserve">IDC </t>
    </r>
    <r>
      <rPr>
        <sz val="12"/>
        <rFont val="Calibri"/>
        <family val="2"/>
      </rPr>
      <t>@ 55.5%</t>
    </r>
  </si>
  <si>
    <t>Summer GRSA Hourly</t>
  </si>
  <si>
    <t>PDTA1</t>
  </si>
  <si>
    <t>PDTA2</t>
  </si>
  <si>
    <t>Acutal</t>
  </si>
  <si>
    <r>
      <t xml:space="preserve">Name, Title </t>
    </r>
    <r>
      <rPr>
        <sz val="10"/>
        <rFont val="Arial"/>
        <family val="2"/>
      </rPr>
      <t>(RA / PDRA1 / PDRA2)</t>
    </r>
  </si>
  <si>
    <t>Note:  4% salary increase estimated per year for staff, faculty, and graduate students, effective July 1st of each year, per UW OSP and COE suggestions</t>
  </si>
  <si>
    <t>Eff. July 21, 2017</t>
  </si>
  <si>
    <t>2021-22</t>
  </si>
  <si>
    <t>Target Dates</t>
  </si>
  <si>
    <t xml:space="preserve">   Business Elements</t>
  </si>
  <si>
    <t xml:space="preserve">      Science Elements</t>
  </si>
  <si>
    <r>
      <rPr>
        <sz val="10"/>
        <color indexed="10"/>
        <rFont val="Arial"/>
        <family val="2"/>
      </rPr>
      <t xml:space="preserve">OSP 3 Days:                                                                                                                        eGC1 must be in </t>
    </r>
    <r>
      <rPr>
        <b/>
        <u val="single"/>
        <sz val="10"/>
        <color indexed="10"/>
        <rFont val="Arial"/>
        <family val="2"/>
      </rPr>
      <t>READY TO SUBMIT</t>
    </r>
    <r>
      <rPr>
        <sz val="10"/>
        <color indexed="10"/>
        <rFont val="Arial"/>
        <family val="2"/>
      </rPr>
      <t xml:space="preserve"> status with SRO access granted to OSP</t>
    </r>
  </si>
  <si>
    <t>7/1/2021- 9/15/2022</t>
  </si>
  <si>
    <t>7/1/2022 - 9/15/2023</t>
  </si>
  <si>
    <t>2022-23</t>
  </si>
  <si>
    <t>2023-24</t>
  </si>
  <si>
    <t>IDC eff. 7/2020:</t>
  </si>
  <si>
    <t>AY 2021 - 2022 Est.</t>
  </si>
  <si>
    <t>AY 2022 - 2023 Est.</t>
  </si>
  <si>
    <t>Post-Doc Salary Est.</t>
  </si>
  <si>
    <t>Postdoctoral Scholar experience-based salary scale</t>
  </si>
  <si>
    <t>Postdoctoral experence level</t>
  </si>
  <si>
    <t>0 (0 - 11 months)</t>
  </si>
  <si>
    <t>1 (12 - 23 months)</t>
  </si>
  <si>
    <t>2 (24 - 35 months)</t>
  </si>
  <si>
    <t>3 (36 - 47 months)</t>
  </si>
  <si>
    <t>4 (48 - 59 months)</t>
  </si>
  <si>
    <t>5 (60 - 71 months)*</t>
  </si>
  <si>
    <t xml:space="preserve">      *by exception</t>
  </si>
  <si>
    <t>Once a Postdoctoral Scholar is appointed with a salary/stipend amount at or above their appropriate experience level, all future appointments must be to the same or next higherexperience level.For the purpose of this article the Postdoctoral Scholar’s anniversary date is the defined as one (1) calendar year of continuous employment from their most recent appointment date.</t>
  </si>
  <si>
    <r>
      <rPr>
        <b/>
        <sz val="10"/>
        <rFont val="Arial"/>
        <family val="2"/>
      </rPr>
      <t xml:space="preserve">A. </t>
    </r>
    <r>
      <rPr>
        <sz val="10"/>
        <rFont val="Arial"/>
        <family val="2"/>
      </rPr>
      <t>Postdoctoral Scholars whose salary rate is equal to the Postdoctoral Scholar salary/stipend minimum scale shall receive an increase to at least the minimum of the next appropriate salary/stipend experience level in Table 1.</t>
    </r>
  </si>
  <si>
    <r>
      <rPr>
        <b/>
        <sz val="10"/>
        <rFont val="Arial"/>
        <family val="2"/>
      </rPr>
      <t xml:space="preserve">B. </t>
    </r>
    <r>
      <rPr>
        <sz val="10"/>
        <rFont val="Arial"/>
        <family val="2"/>
      </rPr>
      <t xml:space="preserve">Postdoctoral Scholar whose salary rate exceeds their experience-based Postdoctoral Scholar salary/stipend minimum scale shall receive a salary/stipend increase of no less than two percent (2%) every year on the anniversary date of their appointment. </t>
    </r>
  </si>
  <si>
    <r>
      <rPr>
        <b/>
        <sz val="10"/>
        <rFont val="Arial"/>
        <family val="2"/>
      </rPr>
      <t xml:space="preserve">C. </t>
    </r>
    <r>
      <rPr>
        <sz val="10"/>
        <rFont val="Arial"/>
        <family val="2"/>
      </rPr>
      <t>In the event that a Postdoctoral Scholaris awarded extramural funding—or is named as personnel on a grant or other extramural funding source—that supports a higher salary/stipend than the Postdoctoral Scholarreceives at the time of award, and the supervisor has authorized a salary increase subject to departmental approval, the Postdoctoral Scholarsalary/stipend will increase to the new rate on the next available pay period following the effective date of the departmental decision. The effective date of the increase shall become the Postdoctoral Scholar’s new anniversary date for the purposes of Section 32.3of this Article.</t>
    </r>
  </si>
  <si>
    <r>
      <t xml:space="preserve">Minimum </t>
    </r>
    <r>
      <rPr>
        <b/>
        <sz val="12"/>
        <rFont val="Calibri"/>
        <family val="2"/>
      </rPr>
      <t xml:space="preserve">annual </t>
    </r>
    <r>
      <rPr>
        <sz val="12"/>
        <rFont val="Calibri"/>
        <family val="2"/>
      </rPr>
      <t>full-time salary</t>
    </r>
  </si>
  <si>
    <r>
      <t xml:space="preserve">Minimum </t>
    </r>
    <r>
      <rPr>
        <b/>
        <sz val="12"/>
        <rFont val="Calibri"/>
        <family val="2"/>
      </rPr>
      <t>monthly</t>
    </r>
    <r>
      <rPr>
        <sz val="12"/>
        <rFont val="Calibri"/>
        <family val="2"/>
      </rPr>
      <t xml:space="preserve"> full-time salary</t>
    </r>
  </si>
  <si>
    <t>2021-22 Benefits Rate:</t>
  </si>
  <si>
    <t>IDC eff. 7/2021:</t>
  </si>
  <si>
    <r>
      <t xml:space="preserve">Benefits </t>
    </r>
    <r>
      <rPr>
        <sz val="12"/>
        <rFont val="Calibri"/>
        <family val="2"/>
      </rPr>
      <t xml:space="preserve">@ </t>
    </r>
    <r>
      <rPr>
        <sz val="12"/>
        <color indexed="10"/>
        <rFont val="Calibri"/>
        <family val="2"/>
      </rPr>
      <t>21.6%</t>
    </r>
  </si>
  <si>
    <r>
      <t xml:space="preserve">Benefits </t>
    </r>
    <r>
      <rPr>
        <sz val="12"/>
        <rFont val="Calibri"/>
        <family val="2"/>
      </rPr>
      <t>@</t>
    </r>
    <r>
      <rPr>
        <sz val="12"/>
        <color indexed="10"/>
        <rFont val="Calibri"/>
        <family val="2"/>
      </rPr>
      <t xml:space="preserve"> 23.2</t>
    </r>
    <r>
      <rPr>
        <sz val="12"/>
        <color indexed="10"/>
        <rFont val="Calibri"/>
        <family val="2"/>
      </rPr>
      <t>%</t>
    </r>
  </si>
  <si>
    <t>https://hr.uw.edu/labor/wp-content/uploads/sites/8/2021/05/UAW-2021-24-CBA-Summary-Chart_Final_2.pdf</t>
  </si>
  <si>
    <t>UAW 2021-2024 Agreement</t>
  </si>
  <si>
    <t>UAW 2021-2023 Agreement</t>
  </si>
  <si>
    <t>FY2023 Rates</t>
  </si>
  <si>
    <t>Detailed 2022-23 TUITION info available, click here</t>
  </si>
  <si>
    <t>Detailed 2022-23 SALARY Info available, click here</t>
  </si>
  <si>
    <t>2024-25</t>
  </si>
  <si>
    <t>7/1/2023 - 9/15/2024</t>
  </si>
  <si>
    <t>7/1/2024 - 9/15/2025</t>
  </si>
  <si>
    <t>2025-26</t>
  </si>
  <si>
    <t>2022-23 Benefits Rate:</t>
  </si>
  <si>
    <t>AY 2023 - 2024 Est.</t>
  </si>
  <si>
    <t>AY 2024 - 2025 Est.</t>
  </si>
  <si>
    <r>
      <t xml:space="preserve">Benefits </t>
    </r>
    <r>
      <rPr>
        <sz val="12"/>
        <rFont val="Calibri"/>
        <family val="2"/>
      </rPr>
      <t>@</t>
    </r>
    <r>
      <rPr>
        <sz val="12"/>
        <color indexed="10"/>
        <rFont val="Calibri"/>
        <family val="2"/>
      </rPr>
      <t xml:space="preserve"> 24.1</t>
    </r>
    <r>
      <rPr>
        <sz val="12"/>
        <color indexed="10"/>
        <rFont val="Calibri"/>
        <family val="2"/>
      </rPr>
      <t>%</t>
    </r>
  </si>
  <si>
    <r>
      <t xml:space="preserve">Benefits </t>
    </r>
    <r>
      <rPr>
        <sz val="12"/>
        <rFont val="Calibri"/>
        <family val="2"/>
      </rPr>
      <t xml:space="preserve">@ </t>
    </r>
    <r>
      <rPr>
        <sz val="12"/>
        <color indexed="10"/>
        <rFont val="Calibri"/>
        <family val="2"/>
      </rPr>
      <t>21.3%</t>
    </r>
  </si>
  <si>
    <t>Name, itle</t>
  </si>
  <si>
    <t>Year 2</t>
  </si>
  <si>
    <t>https://hr.uw.edu/comp/overtime-for-non-academic-staff/flsa-wmwa-overtime-eligibility-and-exemption/</t>
  </si>
  <si>
    <t>CY2022</t>
  </si>
  <si>
    <t>Minimum effective 1/1/2023</t>
  </si>
  <si>
    <t>Minimum effective 1/1/2024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</si>
</sst>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0.0%"/>
    <numFmt numFmtId="172" formatCode="_(&quot;$&quot;* #,##0.0_);_(&quot;$&quot;* \(#,##0.0\);_(&quot;$&quot;* &quot;-&quot;?_);_(@_)"/>
    <numFmt numFmtId="173" formatCode="_(* #,##0.0_);_(* \(#,##0.0\);_(* &quot;-&quot;?_);_(@_)"/>
    <numFmt numFmtId="174" formatCode="mmmm\ d\,\ yyyy"/>
    <numFmt numFmtId="175" formatCode="&quot;$&quot;#,##0"/>
    <numFmt numFmtId="176" formatCode="&quot;Yes&quot;;&quot;Yes&quot;;&quot;No&quot;"/>
    <numFmt numFmtId="177" formatCode="&quot;True&quot;;&quot;True&quot;;&quot;False&quot;"/>
    <numFmt numFmtId="178" formatCode="&quot;On&quot;;&quot;On&quot;;&quot;Off&quot;"/>
    <numFmt numFmtId="179" formatCode="_(&quot;$&quot;* #,##0.000_);_(&quot;$&quot;* \(#,##0.000\);_(&quot;$&quot;* &quot;-&quot;???_);_(@_)"/>
    <numFmt numFmtId="180" formatCode="_(* #,##0.0000_);_(* \(#,##0.0000\);_(* &quot;-&quot;????_);_(@_)"/>
    <numFmt numFmtId="181" formatCode="_(* #,##0.000_);_(* \(#,##0.000\);_(* &quot;-&quot;???_);_(@_)"/>
    <numFmt numFmtId="182" formatCode="&quot;$&quot;#,##0.00"/>
    <numFmt numFmtId="183" formatCode="0.0"/>
    <numFmt numFmtId="184" formatCode="&quot;$&quot;#,##0.0"/>
    <numFmt numFmtId="185" formatCode="mmm\-yyyy"/>
    <numFmt numFmtId="186" formatCode="[$€-2]\ #,##0.00_);[Red]\([$€-2]\ #,##0.00\)"/>
    <numFmt numFmtId="187" formatCode="0.000000000000000%"/>
    <numFmt numFmtId="188" formatCode="0.000"/>
    <numFmt numFmtId="189" formatCode="#,##0.00000000"/>
    <numFmt numFmtId="190" formatCode="0.00000"/>
    <numFmt numFmtId="191" formatCode="0.0000"/>
    <numFmt numFmtId="192" formatCode="[$-409]dddd\,\ mmmm\ dd\,\ yyyy"/>
    <numFmt numFmtId="193" formatCode="mm/dd/yy;@"/>
    <numFmt numFmtId="194" formatCode="m/d/yyyy;@"/>
    <numFmt numFmtId="195" formatCode="[$-409]h:mm:ss\ AM/PM"/>
    <numFmt numFmtId="196" formatCode="0.000%"/>
    <numFmt numFmtId="197" formatCode="&quot;$&quot;#,##0.0_);[Red]\(&quot;$&quot;#,##0.0\)"/>
    <numFmt numFmtId="198" formatCode="&quot;$&quot;#,##0.000_);[Red]\(&quot;$&quot;#,##0.000\)"/>
  </numFmts>
  <fonts count="115">
    <font>
      <sz val="10"/>
      <name val="Arial"/>
      <family val="0"/>
    </font>
    <font>
      <b/>
      <sz val="10"/>
      <name val="Arial"/>
      <family val="0"/>
    </font>
    <font>
      <i/>
      <sz val="10"/>
      <name val="Arial"/>
      <family val="0"/>
    </font>
    <font>
      <b/>
      <i/>
      <sz val="10"/>
      <name val="Arial"/>
      <family val="0"/>
    </font>
    <font>
      <sz val="10"/>
      <color indexed="9"/>
      <name val="Arial"/>
      <family val="2"/>
    </font>
    <font>
      <b/>
      <sz val="12"/>
      <name val="Arial"/>
      <family val="2"/>
    </font>
    <font>
      <i/>
      <sz val="8"/>
      <name val="Arial"/>
      <family val="2"/>
    </font>
    <font>
      <sz val="12"/>
      <name val="Arial"/>
      <family val="2"/>
    </font>
    <font>
      <sz val="10"/>
      <color indexed="10"/>
      <name val="Arial"/>
      <family val="2"/>
    </font>
    <font>
      <b/>
      <sz val="10"/>
      <color indexed="12"/>
      <name val="Arial"/>
      <family val="2"/>
    </font>
    <font>
      <b/>
      <sz val="8"/>
      <name val="Arial"/>
      <family val="2"/>
    </font>
    <font>
      <u val="single"/>
      <sz val="10"/>
      <color indexed="12"/>
      <name val="Arial"/>
      <family val="2"/>
    </font>
    <font>
      <u val="single"/>
      <sz val="7.5"/>
      <color indexed="36"/>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sz val="14"/>
      <name val="Arial"/>
      <family val="2"/>
    </font>
    <font>
      <sz val="10"/>
      <color indexed="8"/>
      <name val="Arial"/>
      <family val="2"/>
    </font>
    <font>
      <sz val="12"/>
      <name val="Calibri"/>
      <family val="2"/>
    </font>
    <font>
      <b/>
      <sz val="18"/>
      <name val="Calibri"/>
      <family val="2"/>
    </font>
    <font>
      <b/>
      <sz val="12"/>
      <name val="Calibri"/>
      <family val="2"/>
    </font>
    <font>
      <i/>
      <sz val="12"/>
      <name val="Calibri"/>
      <family val="2"/>
    </font>
    <font>
      <sz val="16"/>
      <color indexed="30"/>
      <name val="Calibri"/>
      <family val="2"/>
    </font>
    <font>
      <b/>
      <i/>
      <sz val="8"/>
      <name val="Arial"/>
      <family val="2"/>
    </font>
    <font>
      <i/>
      <sz val="9"/>
      <color indexed="62"/>
      <name val="Arial"/>
      <family val="2"/>
    </font>
    <font>
      <i/>
      <sz val="9"/>
      <name val="Arial"/>
      <family val="2"/>
    </font>
    <font>
      <sz val="12"/>
      <color indexed="9"/>
      <name val="Arial"/>
      <family val="2"/>
    </font>
    <font>
      <sz val="8"/>
      <name val="Tahoma"/>
      <family val="2"/>
    </font>
    <font>
      <b/>
      <sz val="8"/>
      <name val="Tahoma"/>
      <family val="2"/>
    </font>
    <font>
      <sz val="12"/>
      <color indexed="10"/>
      <name val="Calibri"/>
      <family val="2"/>
    </font>
    <font>
      <b/>
      <u val="single"/>
      <sz val="10"/>
      <color indexed="10"/>
      <name val="Arial"/>
      <family val="2"/>
    </font>
    <font>
      <sz val="10"/>
      <color indexed="56"/>
      <name val="Arial"/>
      <family val="2"/>
    </font>
    <font>
      <sz val="8"/>
      <name val="Arial"/>
      <family val="2"/>
    </font>
    <font>
      <sz val="9"/>
      <name val="Tahoma"/>
      <family val="2"/>
    </font>
    <font>
      <b/>
      <sz val="9"/>
      <name val="Tahoma"/>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sz val="11"/>
      <name val="Calibri"/>
      <family val="2"/>
    </font>
    <font>
      <i/>
      <sz val="11"/>
      <color indexed="8"/>
      <name val="Calibri"/>
      <family val="2"/>
    </font>
    <font>
      <b/>
      <sz val="14"/>
      <color indexed="8"/>
      <name val="Arial"/>
      <family val="2"/>
    </font>
    <font>
      <vertAlign val="superscript"/>
      <sz val="10"/>
      <color indexed="8"/>
      <name val="Arial"/>
      <family val="2"/>
    </font>
    <font>
      <b/>
      <sz val="12"/>
      <color indexed="8"/>
      <name val="Arial"/>
      <family val="2"/>
    </font>
    <font>
      <b/>
      <sz val="11"/>
      <color indexed="8"/>
      <name val="Arial"/>
      <family val="2"/>
    </font>
    <font>
      <b/>
      <i/>
      <sz val="12"/>
      <name val="Calibri"/>
      <family val="2"/>
    </font>
    <font>
      <sz val="10"/>
      <name val="Calibri"/>
      <family val="2"/>
    </font>
    <font>
      <sz val="11"/>
      <color indexed="63"/>
      <name val="Calibri"/>
      <family val="2"/>
    </font>
    <font>
      <sz val="10"/>
      <color indexed="62"/>
      <name val="Arial"/>
      <family val="2"/>
    </font>
    <font>
      <b/>
      <sz val="12"/>
      <color indexed="30"/>
      <name val="Calibri"/>
      <family val="2"/>
    </font>
    <font>
      <b/>
      <sz val="12"/>
      <color indexed="60"/>
      <name val="Calibri"/>
      <family val="2"/>
    </font>
    <font>
      <u val="single"/>
      <sz val="10"/>
      <color indexed="12"/>
      <name val="Calibri"/>
      <family val="2"/>
    </font>
    <font>
      <sz val="8"/>
      <name val="Calibri"/>
      <family val="2"/>
    </font>
    <font>
      <sz val="18"/>
      <color indexed="60"/>
      <name val="Calibri"/>
      <family val="2"/>
    </font>
    <font>
      <i/>
      <sz val="8"/>
      <name val="Calibri"/>
      <family val="2"/>
    </font>
    <font>
      <sz val="10"/>
      <color indexed="60"/>
      <name val="Arial"/>
      <family val="2"/>
    </font>
    <font>
      <u val="single"/>
      <sz val="12"/>
      <color indexed="12"/>
      <name val="Calibri"/>
      <family val="2"/>
    </font>
    <font>
      <i/>
      <sz val="8"/>
      <color indexed="62"/>
      <name val="Arial"/>
      <family val="2"/>
    </font>
    <font>
      <sz val="18"/>
      <name val="Calibri"/>
      <family val="2"/>
    </font>
    <font>
      <sz val="18"/>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1"/>
      <color rgb="FF000000"/>
      <name val="Calibri"/>
      <family val="2"/>
    </font>
    <font>
      <sz val="11"/>
      <color rgb="FF000000"/>
      <name val="Calibri"/>
      <family val="2"/>
    </font>
    <font>
      <i/>
      <sz val="11"/>
      <color rgb="FF000000"/>
      <name val="Calibri"/>
      <family val="2"/>
    </font>
    <font>
      <b/>
      <sz val="14"/>
      <color rgb="FF000000"/>
      <name val="Arial"/>
      <family val="2"/>
    </font>
    <font>
      <vertAlign val="superscript"/>
      <sz val="10"/>
      <color rgb="FF000000"/>
      <name val="Arial"/>
      <family val="2"/>
    </font>
    <font>
      <sz val="10"/>
      <color rgb="FF000000"/>
      <name val="Arial"/>
      <family val="2"/>
    </font>
    <font>
      <b/>
      <sz val="12"/>
      <color rgb="FF000000"/>
      <name val="Arial"/>
      <family val="2"/>
    </font>
    <font>
      <b/>
      <sz val="11"/>
      <color rgb="FF000000"/>
      <name val="Arial"/>
      <family val="2"/>
    </font>
    <font>
      <b/>
      <sz val="11"/>
      <color rgb="FF333333"/>
      <name val="Calibri"/>
      <family val="2"/>
    </font>
    <font>
      <sz val="11"/>
      <color rgb="FF333333"/>
      <name val="Calibri"/>
      <family val="2"/>
    </font>
    <font>
      <sz val="10"/>
      <color rgb="FF7030A0"/>
      <name val="Arial"/>
      <family val="2"/>
    </font>
    <font>
      <i/>
      <sz val="9"/>
      <color rgb="FF7030A0"/>
      <name val="Arial"/>
      <family val="2"/>
    </font>
    <font>
      <b/>
      <sz val="12"/>
      <color rgb="FF0070C0"/>
      <name val="Calibri"/>
      <family val="2"/>
    </font>
    <font>
      <b/>
      <sz val="12"/>
      <color theme="9" tint="-0.4999699890613556"/>
      <name val="Calibri"/>
      <family val="2"/>
    </font>
    <font>
      <sz val="18"/>
      <color theme="9" tint="-0.4999699890613556"/>
      <name val="Calibri"/>
      <family val="2"/>
    </font>
    <font>
      <sz val="10"/>
      <color theme="9" tint="-0.4999699890613556"/>
      <name val="Arial"/>
      <family val="2"/>
    </font>
    <font>
      <sz val="10"/>
      <color theme="3" tint="0.39998000860214233"/>
      <name val="Arial"/>
      <family val="2"/>
    </font>
    <font>
      <i/>
      <sz val="8"/>
      <color rgb="FF7030A0"/>
      <name val="Arial"/>
      <family val="2"/>
    </font>
    <font>
      <sz val="10"/>
      <color rgb="FFC00000"/>
      <name val="Arial"/>
      <family val="2"/>
    </font>
    <font>
      <sz val="18"/>
      <color rgb="FF0070C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9DBED"/>
        <bgColor indexed="64"/>
      </patternFill>
    </fill>
    <fill>
      <patternFill patternType="solid">
        <fgColor rgb="FFFFFF00"/>
        <bgColor indexed="64"/>
      </patternFill>
    </fill>
    <fill>
      <patternFill patternType="solid">
        <fgColor rgb="FFF1F1F1"/>
        <bgColor indexed="64"/>
      </patternFill>
    </fill>
    <fill>
      <patternFill patternType="solid">
        <fgColor indexed="9"/>
        <bgColor indexed="64"/>
      </patternFill>
    </fill>
    <fill>
      <patternFill patternType="solid">
        <fgColor rgb="FFC195D3"/>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indexed="8"/>
        <bgColor indexed="64"/>
      </patternFill>
    </fill>
    <fill>
      <patternFill patternType="solid">
        <fgColor theme="0"/>
        <bgColor indexed="64"/>
      </patternFill>
    </fill>
    <fill>
      <patternFill patternType="solid">
        <fgColor theme="0" tint="-0.3499799966812134"/>
        <bgColor indexed="64"/>
      </patternFill>
    </fill>
    <fill>
      <patternFill patternType="solid">
        <fgColor rgb="FFCCCCCC"/>
        <bgColor indexed="64"/>
      </patternFill>
    </fill>
    <fill>
      <patternFill patternType="solid">
        <fgColor theme="0" tint="-0.04997999966144562"/>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medium"/>
      <right style="medium"/>
      <top style="thin"/>
      <bottom style="medium"/>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11"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630">
    <xf numFmtId="0" fontId="0" fillId="0" borderId="0" xfId="0" applyAlignment="1">
      <alignment/>
    </xf>
    <xf numFmtId="0" fontId="0" fillId="0" borderId="0" xfId="0" applyAlignment="1">
      <alignment horizontal="center"/>
    </xf>
    <xf numFmtId="0" fontId="94" fillId="0" borderId="0" xfId="0" applyFont="1" applyAlignment="1">
      <alignment vertical="center"/>
    </xf>
    <xf numFmtId="0" fontId="21" fillId="0" borderId="0" xfId="0" applyFont="1" applyAlignment="1">
      <alignment horizontal="left"/>
    </xf>
    <xf numFmtId="0" fontId="7" fillId="0" borderId="0" xfId="0" applyFont="1" applyAlignment="1">
      <alignment horizontal="left"/>
    </xf>
    <xf numFmtId="49" fontId="7" fillId="0" borderId="0" xfId="0" applyNumberFormat="1" applyFont="1" applyAlignment="1">
      <alignment horizontal="left"/>
    </xf>
    <xf numFmtId="0" fontId="11" fillId="0" borderId="0" xfId="55" applyAlignment="1" applyProtection="1">
      <alignment horizontal="left" vertical="center"/>
      <protection/>
    </xf>
    <xf numFmtId="0" fontId="11" fillId="0" borderId="0" xfId="55" applyAlignment="1" applyProtection="1">
      <alignment/>
      <protection/>
    </xf>
    <xf numFmtId="0" fontId="11" fillId="0" borderId="0" xfId="55" applyAlignment="1" applyProtection="1">
      <alignment vertical="center"/>
      <protection/>
    </xf>
    <xf numFmtId="0" fontId="56" fillId="0" borderId="0" xfId="0" applyFont="1" applyAlignment="1">
      <alignment/>
    </xf>
    <xf numFmtId="0" fontId="95" fillId="0" borderId="0" xfId="0" applyFont="1" applyAlignment="1">
      <alignment vertical="center"/>
    </xf>
    <xf numFmtId="0" fontId="96" fillId="0" borderId="0" xfId="0" applyFont="1" applyAlignment="1">
      <alignment horizontal="left" vertical="center" indent="3"/>
    </xf>
    <xf numFmtId="0" fontId="97" fillId="0" borderId="0" xfId="0" applyFont="1" applyAlignment="1">
      <alignment vertical="center"/>
    </xf>
    <xf numFmtId="0" fontId="56" fillId="0" borderId="0" xfId="0" applyFont="1" applyAlignment="1">
      <alignment horizontal="left"/>
    </xf>
    <xf numFmtId="49" fontId="56" fillId="0" borderId="0" xfId="0" applyNumberFormat="1" applyFont="1" applyAlignment="1">
      <alignment horizontal="left"/>
    </xf>
    <xf numFmtId="0" fontId="56" fillId="0" borderId="0" xfId="0" applyFont="1" applyBorder="1" applyAlignment="1">
      <alignment horizontal="left"/>
    </xf>
    <xf numFmtId="0" fontId="98" fillId="0" borderId="0" xfId="0" applyFont="1" applyAlignment="1">
      <alignment horizontal="left" vertical="center"/>
    </xf>
    <xf numFmtId="0" fontId="99" fillId="0" borderId="0" xfId="0" applyFont="1" applyAlignment="1">
      <alignment vertical="center"/>
    </xf>
    <xf numFmtId="0" fontId="94" fillId="33" borderId="10" xfId="0" applyFont="1" applyFill="1" applyBorder="1" applyAlignment="1">
      <alignment horizontal="center" vertical="center" wrapText="1"/>
    </xf>
    <xf numFmtId="0" fontId="100" fillId="0" borderId="10" xfId="0" applyFont="1" applyBorder="1" applyAlignment="1">
      <alignment vertical="center" wrapText="1"/>
    </xf>
    <xf numFmtId="0" fontId="11" fillId="0" borderId="10" xfId="55" applyBorder="1" applyAlignment="1" applyProtection="1">
      <alignment vertical="center" wrapText="1"/>
      <protection/>
    </xf>
    <xf numFmtId="0" fontId="101" fillId="0" borderId="11" xfId="0" applyFont="1" applyBorder="1" applyAlignment="1">
      <alignment vertical="center" wrapText="1"/>
    </xf>
    <xf numFmtId="0" fontId="102" fillId="0" borderId="12" xfId="0" applyFont="1" applyBorder="1" applyAlignment="1">
      <alignment vertical="center" wrapText="1"/>
    </xf>
    <xf numFmtId="0" fontId="100" fillId="0" borderId="12" xfId="0" applyFont="1" applyBorder="1" applyAlignment="1">
      <alignment vertical="center" wrapText="1"/>
    </xf>
    <xf numFmtId="0" fontId="100" fillId="0" borderId="13" xfId="0" applyFont="1" applyBorder="1" applyAlignment="1">
      <alignment vertical="center" wrapText="1"/>
    </xf>
    <xf numFmtId="0" fontId="0" fillId="0" borderId="12" xfId="0" applyBorder="1" applyAlignment="1">
      <alignment vertical="top" wrapText="1"/>
    </xf>
    <xf numFmtId="0" fontId="0" fillId="0" borderId="13" xfId="0" applyBorder="1" applyAlignment="1">
      <alignment vertical="top" wrapText="1"/>
    </xf>
    <xf numFmtId="0" fontId="101" fillId="0" borderId="10" xfId="0" applyFont="1" applyBorder="1" applyAlignment="1">
      <alignment vertical="center" wrapText="1"/>
    </xf>
    <xf numFmtId="0" fontId="7" fillId="0" borderId="0" xfId="0" applyFont="1" applyAlignment="1">
      <alignment horizontal="center"/>
    </xf>
    <xf numFmtId="0" fontId="56" fillId="0" borderId="0" xfId="0" applyFont="1" applyAlignment="1">
      <alignment horizontal="center"/>
    </xf>
    <xf numFmtId="9" fontId="100" fillId="0" borderId="10" xfId="0" applyNumberFormat="1" applyFont="1" applyBorder="1" applyAlignment="1">
      <alignment horizontal="center" vertical="center" wrapText="1"/>
    </xf>
    <xf numFmtId="0" fontId="100" fillId="0" borderId="10" xfId="0" applyFont="1" applyBorder="1" applyAlignment="1">
      <alignment horizontal="center" vertical="center" wrapText="1"/>
    </xf>
    <xf numFmtId="10" fontId="100" fillId="0" borderId="10" xfId="0" applyNumberFormat="1" applyFont="1" applyBorder="1" applyAlignment="1">
      <alignment horizontal="center" vertical="center" wrapText="1"/>
    </xf>
    <xf numFmtId="0" fontId="96" fillId="0" borderId="0" xfId="0" applyFont="1" applyBorder="1" applyAlignment="1">
      <alignment horizontal="left" vertical="top" wrapText="1"/>
    </xf>
    <xf numFmtId="0" fontId="100" fillId="34" borderId="10" xfId="0" applyFont="1" applyFill="1" applyBorder="1" applyAlignment="1">
      <alignment horizontal="center" vertical="center" wrapText="1"/>
    </xf>
    <xf numFmtId="0" fontId="101" fillId="34" borderId="11" xfId="0" applyFont="1" applyFill="1" applyBorder="1" applyAlignment="1">
      <alignment vertical="center" wrapText="1"/>
    </xf>
    <xf numFmtId="9" fontId="100" fillId="34" borderId="10" xfId="0" applyNumberFormat="1" applyFont="1" applyFill="1" applyBorder="1" applyAlignment="1">
      <alignment horizontal="center" vertical="center" wrapText="1"/>
    </xf>
    <xf numFmtId="10" fontId="94" fillId="34" borderId="10" xfId="0" applyNumberFormat="1" applyFont="1" applyFill="1" applyBorder="1" applyAlignment="1">
      <alignment horizontal="center" vertical="center" wrapText="1"/>
    </xf>
    <xf numFmtId="0" fontId="94" fillId="34" borderId="10" xfId="0" applyFont="1" applyFill="1" applyBorder="1" applyAlignment="1">
      <alignment horizontal="center" vertical="center" wrapText="1"/>
    </xf>
    <xf numFmtId="9"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wrapText="1"/>
    </xf>
    <xf numFmtId="9" fontId="94" fillId="0" borderId="10" xfId="0" applyNumberFormat="1" applyFont="1" applyBorder="1" applyAlignment="1">
      <alignment horizontal="center" vertical="center" wrapText="1"/>
    </xf>
    <xf numFmtId="0" fontId="94" fillId="0" borderId="10" xfId="0" applyFont="1" applyBorder="1" applyAlignment="1">
      <alignment horizontal="center" vertical="center" wrapText="1"/>
    </xf>
    <xf numFmtId="165" fontId="21" fillId="0" borderId="10" xfId="45" applyNumberFormat="1" applyFont="1" applyFill="1" applyBorder="1" applyAlignment="1">
      <alignment horizontal="center"/>
    </xf>
    <xf numFmtId="171" fontId="21" fillId="0" borderId="14" xfId="61" applyNumberFormat="1" applyFont="1" applyFill="1" applyBorder="1" applyAlignment="1">
      <alignment horizontal="center"/>
      <protection/>
    </xf>
    <xf numFmtId="14" fontId="21" fillId="0" borderId="10" xfId="61" applyNumberFormat="1" applyFont="1" applyFill="1" applyBorder="1" applyAlignment="1">
      <alignment horizontal="center"/>
      <protection/>
    </xf>
    <xf numFmtId="14" fontId="21" fillId="34" borderId="10" xfId="61" applyNumberFormat="1" applyFont="1" applyFill="1" applyBorder="1" applyAlignment="1">
      <alignment horizontal="center"/>
      <protection/>
    </xf>
    <xf numFmtId="165" fontId="21" fillId="34" borderId="10" xfId="45" applyNumberFormat="1" applyFont="1" applyFill="1" applyBorder="1" applyAlignment="1">
      <alignment horizontal="center"/>
    </xf>
    <xf numFmtId="0" fontId="23" fillId="34" borderId="10" xfId="61" applyFont="1" applyFill="1" applyBorder="1">
      <alignment/>
      <protection/>
    </xf>
    <xf numFmtId="0" fontId="62" fillId="34" borderId="10" xfId="61" applyFont="1" applyFill="1" applyBorder="1" applyAlignment="1">
      <alignment horizontal="center"/>
      <protection/>
    </xf>
    <xf numFmtId="0" fontId="56" fillId="0" borderId="13" xfId="61" applyFont="1" applyFill="1" applyBorder="1" applyAlignment="1">
      <alignment horizontal="center"/>
      <protection/>
    </xf>
    <xf numFmtId="171" fontId="63" fillId="34" borderId="15" xfId="66" applyNumberFormat="1" applyFont="1" applyFill="1" applyBorder="1" applyAlignment="1">
      <alignment horizontal="left"/>
    </xf>
    <xf numFmtId="10" fontId="63" fillId="34" borderId="15" xfId="61" applyNumberFormat="1" applyFont="1" applyFill="1" applyBorder="1" applyAlignment="1">
      <alignment horizontal="left"/>
      <protection/>
    </xf>
    <xf numFmtId="0" fontId="103" fillId="35" borderId="10" xfId="0" applyFont="1" applyFill="1" applyBorder="1" applyAlignment="1">
      <alignment horizontal="center" vertical="center" wrapText="1"/>
    </xf>
    <xf numFmtId="16" fontId="103" fillId="35" borderId="10" xfId="0" applyNumberFormat="1" applyFont="1" applyFill="1" applyBorder="1" applyAlignment="1" quotePrefix="1">
      <alignment horizontal="center" vertical="center" wrapText="1"/>
    </xf>
    <xf numFmtId="17" fontId="103" fillId="35" borderId="10" xfId="0" applyNumberFormat="1" applyFont="1" applyFill="1" applyBorder="1" applyAlignment="1" quotePrefix="1">
      <alignment horizontal="center" vertical="center" wrapText="1"/>
    </xf>
    <xf numFmtId="14" fontId="104" fillId="35" borderId="10" xfId="0" applyNumberFormat="1" applyFont="1" applyFill="1" applyBorder="1" applyAlignment="1">
      <alignment horizontal="center" vertical="center" wrapText="1"/>
    </xf>
    <xf numFmtId="0" fontId="13" fillId="0" borderId="0" xfId="60" applyFont="1">
      <alignment/>
      <protection/>
    </xf>
    <xf numFmtId="0" fontId="14" fillId="0" borderId="0" xfId="60" applyFont="1" applyAlignment="1">
      <alignment horizontal="center"/>
      <protection/>
    </xf>
    <xf numFmtId="0" fontId="14" fillId="0" borderId="0" xfId="60" applyFont="1">
      <alignment/>
      <protection/>
    </xf>
    <xf numFmtId="0" fontId="13" fillId="0" borderId="0" xfId="60" applyFont="1" applyAlignment="1">
      <alignment horizontal="center"/>
      <protection/>
    </xf>
    <xf numFmtId="9" fontId="13" fillId="0" borderId="0" xfId="60" applyNumberFormat="1" applyFont="1">
      <alignment/>
      <protection/>
    </xf>
    <xf numFmtId="0" fontId="13" fillId="0" borderId="16" xfId="60" applyFont="1" applyBorder="1">
      <alignment/>
      <protection/>
    </xf>
    <xf numFmtId="0" fontId="16" fillId="36" borderId="17" xfId="60" applyFont="1" applyFill="1" applyBorder="1">
      <alignment/>
      <protection/>
    </xf>
    <xf numFmtId="2" fontId="16" fillId="36" borderId="17" xfId="60" applyNumberFormat="1" applyFont="1" applyFill="1" applyBorder="1">
      <alignment/>
      <protection/>
    </xf>
    <xf numFmtId="2" fontId="16" fillId="36" borderId="0" xfId="60" applyNumberFormat="1" applyFont="1" applyFill="1" applyBorder="1">
      <alignment/>
      <protection/>
    </xf>
    <xf numFmtId="1" fontId="16" fillId="36" borderId="0" xfId="60" applyNumberFormat="1" applyFont="1" applyFill="1" applyBorder="1">
      <alignment/>
      <protection/>
    </xf>
    <xf numFmtId="2" fontId="16" fillId="0" borderId="0" xfId="60" applyNumberFormat="1" applyFont="1" applyBorder="1">
      <alignment/>
      <protection/>
    </xf>
    <xf numFmtId="0" fontId="13" fillId="0" borderId="0" xfId="60" applyFont="1" applyBorder="1">
      <alignment/>
      <protection/>
    </xf>
    <xf numFmtId="0" fontId="16" fillId="0" borderId="0" xfId="60" applyFont="1">
      <alignment/>
      <protection/>
    </xf>
    <xf numFmtId="2" fontId="16" fillId="36" borderId="17" xfId="60" applyNumberFormat="1" applyFont="1" applyFill="1" applyBorder="1" applyAlignment="1">
      <alignment horizontal="right"/>
      <protection/>
    </xf>
    <xf numFmtId="2" fontId="16" fillId="36" borderId="17" xfId="60" applyNumberFormat="1" applyFont="1" applyFill="1" applyBorder="1" applyAlignment="1">
      <alignment horizontal="center"/>
      <protection/>
    </xf>
    <xf numFmtId="0" fontId="13" fillId="36" borderId="18" xfId="60" applyFont="1" applyFill="1" applyBorder="1">
      <alignment/>
      <protection/>
    </xf>
    <xf numFmtId="2" fontId="13" fillId="36" borderId="18" xfId="60" applyNumberFormat="1" applyFont="1" applyFill="1" applyBorder="1">
      <alignment/>
      <protection/>
    </xf>
    <xf numFmtId="2" fontId="16" fillId="36" borderId="18" xfId="60" applyNumberFormat="1" applyFont="1" applyFill="1" applyBorder="1">
      <alignment/>
      <protection/>
    </xf>
    <xf numFmtId="0" fontId="13" fillId="0" borderId="18" xfId="60" applyFont="1" applyBorder="1">
      <alignment/>
      <protection/>
    </xf>
    <xf numFmtId="187" fontId="13" fillId="0" borderId="0" xfId="60" applyNumberFormat="1" applyFont="1">
      <alignment/>
      <protection/>
    </xf>
    <xf numFmtId="2" fontId="13" fillId="0" borderId="0" xfId="60" applyNumberFormat="1" applyFont="1">
      <alignment/>
      <protection/>
    </xf>
    <xf numFmtId="0" fontId="17" fillId="0" borderId="0" xfId="60" applyFont="1">
      <alignment/>
      <protection/>
    </xf>
    <xf numFmtId="2" fontId="17" fillId="0" borderId="0" xfId="60" applyNumberFormat="1" applyFont="1">
      <alignment/>
      <protection/>
    </xf>
    <xf numFmtId="0" fontId="18" fillId="0" borderId="0" xfId="60" applyFont="1">
      <alignment/>
      <protection/>
    </xf>
    <xf numFmtId="0" fontId="18" fillId="0" borderId="0" xfId="60" applyFont="1" applyAlignment="1">
      <alignment horizontal="right" vertical="center"/>
      <protection/>
    </xf>
    <xf numFmtId="0" fontId="18" fillId="0" borderId="0" xfId="60" applyFont="1" applyAlignment="1">
      <alignment horizontal="left" indent="8"/>
      <protection/>
    </xf>
    <xf numFmtId="0" fontId="0" fillId="0" borderId="0" xfId="60">
      <alignment/>
      <protection/>
    </xf>
    <xf numFmtId="2" fontId="0" fillId="0" borderId="0" xfId="60" applyNumberFormat="1">
      <alignment/>
      <protection/>
    </xf>
    <xf numFmtId="0" fontId="14" fillId="16" borderId="0" xfId="60" applyFont="1" applyFill="1" applyAlignment="1">
      <alignment horizontal="center"/>
      <protection/>
    </xf>
    <xf numFmtId="0" fontId="13" fillId="16" borderId="0" xfId="60" applyFont="1" applyFill="1">
      <alignment/>
      <protection/>
    </xf>
    <xf numFmtId="0" fontId="14" fillId="16" borderId="0" xfId="60" applyFont="1" applyFill="1">
      <alignment/>
      <protection/>
    </xf>
    <xf numFmtId="0" fontId="14" fillId="16" borderId="0" xfId="60" applyFont="1" applyFill="1" applyBorder="1" applyAlignment="1">
      <alignment horizontal="center"/>
      <protection/>
    </xf>
    <xf numFmtId="0" fontId="15" fillId="16" borderId="0" xfId="60" applyFont="1" applyFill="1">
      <alignment/>
      <protection/>
    </xf>
    <xf numFmtId="0" fontId="14" fillId="16" borderId="0" xfId="60" applyFont="1" applyFill="1" applyAlignment="1">
      <alignment horizontal="right"/>
      <protection/>
    </xf>
    <xf numFmtId="42" fontId="0" fillId="0" borderId="12" xfId="45" applyNumberFormat="1" applyBorder="1" applyAlignment="1">
      <alignment vertical="center"/>
    </xf>
    <xf numFmtId="42" fontId="0" fillId="0" borderId="12" xfId="45" applyNumberFormat="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5" fillId="0" borderId="17" xfId="0" applyFont="1" applyBorder="1" applyAlignment="1">
      <alignment vertical="center"/>
    </xf>
    <xf numFmtId="0" fontId="1" fillId="0" borderId="0" xfId="0" applyFont="1" applyBorder="1" applyAlignment="1">
      <alignment vertical="center"/>
    </xf>
    <xf numFmtId="0" fontId="1" fillId="0" borderId="19" xfId="0" applyFont="1" applyBorder="1" applyAlignment="1">
      <alignment vertical="center"/>
    </xf>
    <xf numFmtId="0" fontId="0" fillId="0" borderId="17" xfId="0" applyFont="1" applyBorder="1" applyAlignment="1">
      <alignment horizontal="right" vertical="center"/>
    </xf>
    <xf numFmtId="9" fontId="1" fillId="37" borderId="20" xfId="0" applyNumberFormat="1" applyFont="1" applyFill="1" applyBorder="1" applyAlignment="1">
      <alignment horizontal="center" vertical="center"/>
    </xf>
    <xf numFmtId="165" fontId="10" fillId="0" borderId="11" xfId="45" applyNumberFormat="1" applyFont="1"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165" fontId="0" fillId="0" borderId="13" xfId="45" applyNumberFormat="1" applyFont="1" applyBorder="1" applyAlignment="1">
      <alignment horizontal="right" vertical="center"/>
    </xf>
    <xf numFmtId="165" fontId="0" fillId="0" borderId="13" xfId="45" applyNumberFormat="1" applyFont="1" applyBorder="1" applyAlignment="1">
      <alignment vertical="center"/>
    </xf>
    <xf numFmtId="165" fontId="0" fillId="0" borderId="21" xfId="45" applyNumberFormat="1" applyFont="1" applyBorder="1" applyAlignment="1">
      <alignment vertical="center"/>
    </xf>
    <xf numFmtId="0" fontId="0" fillId="0" borderId="22" xfId="0" applyBorder="1" applyAlignment="1">
      <alignment vertical="center"/>
    </xf>
    <xf numFmtId="0" fontId="0" fillId="0" borderId="17" xfId="0" applyBorder="1" applyAlignment="1">
      <alignment vertical="center"/>
    </xf>
    <xf numFmtId="165" fontId="0" fillId="0" borderId="12" xfId="45" applyNumberFormat="1" applyFont="1" applyBorder="1" applyAlignment="1">
      <alignment vertical="center"/>
    </xf>
    <xf numFmtId="165" fontId="0" fillId="0" borderId="12" xfId="45" applyNumberFormat="1" applyFont="1" applyBorder="1" applyAlignment="1">
      <alignment horizontal="center" vertical="center"/>
    </xf>
    <xf numFmtId="0" fontId="0" fillId="38" borderId="0" xfId="45" applyNumberFormat="1" applyFont="1" applyFill="1" applyBorder="1" applyAlignment="1">
      <alignment horizontal="center" vertical="center"/>
    </xf>
    <xf numFmtId="0" fontId="0" fillId="38" borderId="0" xfId="0" applyFill="1" applyBorder="1" applyAlignment="1">
      <alignment vertical="center"/>
    </xf>
    <xf numFmtId="9" fontId="0" fillId="38" borderId="0" xfId="66" applyNumberFormat="1" applyFont="1" applyFill="1" applyBorder="1" applyAlignment="1">
      <alignment horizontal="center" vertical="center"/>
    </xf>
    <xf numFmtId="165" fontId="0" fillId="38" borderId="0" xfId="45" applyNumberFormat="1" applyFont="1" applyFill="1" applyBorder="1" applyAlignment="1">
      <alignment vertical="center"/>
    </xf>
    <xf numFmtId="42" fontId="0" fillId="38" borderId="12" xfId="45" applyNumberFormat="1" applyFill="1" applyBorder="1" applyAlignment="1">
      <alignment vertical="center"/>
    </xf>
    <xf numFmtId="42" fontId="0" fillId="38" borderId="12" xfId="45" applyNumberFormat="1" applyFont="1" applyFill="1" applyBorder="1" applyAlignment="1">
      <alignment vertical="center"/>
    </xf>
    <xf numFmtId="42" fontId="0" fillId="38" borderId="12" xfId="45" applyNumberFormat="1" applyFill="1" applyBorder="1" applyAlignment="1">
      <alignment horizontal="center" vertical="center"/>
    </xf>
    <xf numFmtId="0" fontId="0" fillId="0" borderId="19" xfId="0" applyFill="1" applyBorder="1" applyAlignment="1">
      <alignment vertical="center"/>
    </xf>
    <xf numFmtId="0" fontId="0" fillId="0" borderId="0" xfId="0" applyFill="1" applyBorder="1" applyAlignment="1">
      <alignment vertical="center"/>
    </xf>
    <xf numFmtId="42" fontId="0" fillId="0" borderId="12" xfId="45" applyNumberFormat="1" applyFill="1" applyBorder="1" applyAlignment="1">
      <alignment vertical="center"/>
    </xf>
    <xf numFmtId="42" fontId="0" fillId="0" borderId="12" xfId="45" applyNumberFormat="1" applyFont="1" applyFill="1" applyBorder="1" applyAlignment="1">
      <alignment vertical="center"/>
    </xf>
    <xf numFmtId="42" fontId="0" fillId="0" borderId="12" xfId="45" applyNumberFormat="1" applyFill="1" applyBorder="1" applyAlignment="1">
      <alignment horizontal="center" vertical="center"/>
    </xf>
    <xf numFmtId="0" fontId="0" fillId="0" borderId="0" xfId="0" applyFill="1" applyAlignment="1">
      <alignment vertical="center"/>
    </xf>
    <xf numFmtId="0" fontId="0" fillId="0" borderId="16" xfId="0" applyFill="1" applyBorder="1" applyAlignment="1">
      <alignment vertical="center"/>
    </xf>
    <xf numFmtId="42" fontId="0" fillId="0" borderId="13" xfId="45" applyNumberFormat="1" applyFill="1" applyBorder="1" applyAlignment="1">
      <alignment vertical="center"/>
    </xf>
    <xf numFmtId="42" fontId="0" fillId="0" borderId="13" xfId="45" applyNumberFormat="1" applyFont="1" applyFill="1" applyBorder="1" applyAlignment="1">
      <alignment vertical="center"/>
    </xf>
    <xf numFmtId="42" fontId="0" fillId="0" borderId="13" xfId="45" applyNumberFormat="1" applyFill="1" applyBorder="1" applyAlignment="1">
      <alignment horizontal="center" vertical="center"/>
    </xf>
    <xf numFmtId="0" fontId="1" fillId="0" borderId="19" xfId="0" applyFont="1" applyBorder="1" applyAlignment="1">
      <alignment vertical="center"/>
    </xf>
    <xf numFmtId="0" fontId="1" fillId="38" borderId="14" xfId="0" applyFont="1" applyFill="1" applyBorder="1" applyAlignment="1">
      <alignment vertical="center"/>
    </xf>
    <xf numFmtId="0" fontId="1" fillId="38" borderId="23" xfId="0" applyFont="1" applyFill="1" applyBorder="1" applyAlignment="1">
      <alignment vertical="center"/>
    </xf>
    <xf numFmtId="165" fontId="1" fillId="38" borderId="10" xfId="45" applyNumberFormat="1" applyFont="1" applyFill="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34" borderId="17" xfId="45" applyNumberFormat="1" applyFont="1" applyFill="1" applyBorder="1" applyAlignment="1">
      <alignment horizontal="center" vertical="center"/>
    </xf>
    <xf numFmtId="0" fontId="0" fillId="34" borderId="17" xfId="0" applyFill="1" applyBorder="1" applyAlignment="1">
      <alignment vertical="center"/>
    </xf>
    <xf numFmtId="9" fontId="0" fillId="34" borderId="17" xfId="66" applyNumberFormat="1" applyFont="1" applyFill="1" applyBorder="1" applyAlignment="1">
      <alignment horizontal="center" vertical="center"/>
    </xf>
    <xf numFmtId="165" fontId="0" fillId="34" borderId="17" xfId="45" applyNumberFormat="1" applyFont="1" applyFill="1" applyBorder="1" applyAlignment="1">
      <alignment vertical="center"/>
    </xf>
    <xf numFmtId="42" fontId="0" fillId="34" borderId="11" xfId="45" applyNumberFormat="1" applyFill="1" applyBorder="1" applyAlignment="1">
      <alignment vertical="center"/>
    </xf>
    <xf numFmtId="42" fontId="0" fillId="34" borderId="12" xfId="45" applyNumberFormat="1" applyFont="1" applyFill="1" applyBorder="1" applyAlignment="1">
      <alignment vertical="center"/>
    </xf>
    <xf numFmtId="42" fontId="0" fillId="34" borderId="11" xfId="45" applyNumberFormat="1" applyFill="1" applyBorder="1" applyAlignment="1">
      <alignment horizontal="center" vertical="center"/>
    </xf>
    <xf numFmtId="0" fontId="0" fillId="34" borderId="0" xfId="0" applyFill="1" applyBorder="1" applyAlignment="1">
      <alignment vertical="center"/>
    </xf>
    <xf numFmtId="9" fontId="0" fillId="34" borderId="0" xfId="66" applyNumberFormat="1" applyFont="1" applyFill="1" applyBorder="1" applyAlignment="1">
      <alignment horizontal="center" vertical="center"/>
    </xf>
    <xf numFmtId="165" fontId="0" fillId="34" borderId="0" xfId="45" applyNumberFormat="1" applyFont="1" applyFill="1" applyBorder="1" applyAlignment="1">
      <alignment vertical="center"/>
    </xf>
    <xf numFmtId="42" fontId="0" fillId="34" borderId="12" xfId="45" applyNumberFormat="1" applyFill="1" applyBorder="1" applyAlignment="1">
      <alignment vertical="center"/>
    </xf>
    <xf numFmtId="42" fontId="0" fillId="34" borderId="12" xfId="45" applyNumberFormat="1" applyFill="1" applyBorder="1" applyAlignment="1">
      <alignment horizontal="center" vertical="center"/>
    </xf>
    <xf numFmtId="42" fontId="0" fillId="0" borderId="12" xfId="45" applyNumberFormat="1" applyFont="1" applyBorder="1" applyAlignment="1">
      <alignment vertical="center"/>
    </xf>
    <xf numFmtId="0" fontId="0" fillId="34" borderId="0" xfId="45" applyNumberFormat="1" applyFont="1" applyFill="1" applyBorder="1" applyAlignment="1">
      <alignment horizontal="center" vertical="center"/>
    </xf>
    <xf numFmtId="42" fontId="0" fillId="0" borderId="13" xfId="45" applyNumberFormat="1" applyBorder="1" applyAlignment="1">
      <alignment vertical="center"/>
    </xf>
    <xf numFmtId="42" fontId="0" fillId="0" borderId="13" xfId="45" applyNumberFormat="1" applyFont="1" applyBorder="1" applyAlignment="1">
      <alignment vertical="center"/>
    </xf>
    <xf numFmtId="42" fontId="0" fillId="0" borderId="13" xfId="45" applyNumberFormat="1" applyBorder="1" applyAlignment="1">
      <alignment horizontal="center" vertical="center"/>
    </xf>
    <xf numFmtId="0" fontId="1" fillId="34" borderId="14" xfId="0" applyFont="1" applyFill="1" applyBorder="1" applyAlignment="1">
      <alignment vertical="center"/>
    </xf>
    <xf numFmtId="0" fontId="1" fillId="34" borderId="23" xfId="0" applyFont="1" applyFill="1" applyBorder="1" applyAlignment="1">
      <alignment vertical="center"/>
    </xf>
    <xf numFmtId="42" fontId="1" fillId="34" borderId="10" xfId="45" applyNumberFormat="1" applyFont="1" applyFill="1" applyBorder="1" applyAlignment="1">
      <alignment vertical="center"/>
    </xf>
    <xf numFmtId="42" fontId="1" fillId="34" borderId="13" xfId="45" applyNumberFormat="1" applyFont="1" applyFill="1" applyBorder="1" applyAlignment="1">
      <alignment vertical="center"/>
    </xf>
    <xf numFmtId="0" fontId="0" fillId="16" borderId="17" xfId="45" applyNumberFormat="1" applyFont="1" applyFill="1" applyBorder="1" applyAlignment="1">
      <alignment horizontal="center" vertical="center"/>
    </xf>
    <xf numFmtId="0" fontId="0" fillId="16" borderId="17" xfId="0" applyFill="1" applyBorder="1" applyAlignment="1">
      <alignment vertical="center"/>
    </xf>
    <xf numFmtId="9" fontId="0" fillId="16" borderId="17" xfId="66" applyNumberFormat="1" applyFont="1" applyFill="1" applyBorder="1" applyAlignment="1">
      <alignment horizontal="center" vertical="center"/>
    </xf>
    <xf numFmtId="165" fontId="0" fillId="16" borderId="17" xfId="45" applyNumberFormat="1" applyFont="1" applyFill="1" applyBorder="1" applyAlignment="1">
      <alignment vertical="center"/>
    </xf>
    <xf numFmtId="42" fontId="0" fillId="16" borderId="11" xfId="45" applyNumberFormat="1" applyFont="1" applyFill="1" applyBorder="1" applyAlignment="1">
      <alignment vertical="center"/>
    </xf>
    <xf numFmtId="42" fontId="0" fillId="16" borderId="11" xfId="45" applyNumberFormat="1" applyFill="1" applyBorder="1" applyAlignment="1">
      <alignment horizontal="center" vertical="center"/>
    </xf>
    <xf numFmtId="0" fontId="0" fillId="16" borderId="0" xfId="45" applyNumberFormat="1" applyFont="1" applyFill="1" applyBorder="1" applyAlignment="1">
      <alignment horizontal="center" vertical="center"/>
    </xf>
    <xf numFmtId="0" fontId="0" fillId="16" borderId="0" xfId="0" applyFill="1" applyBorder="1" applyAlignment="1">
      <alignment vertical="center"/>
    </xf>
    <xf numFmtId="9" fontId="0" fillId="16" borderId="0" xfId="66" applyNumberFormat="1" applyFont="1" applyFill="1" applyBorder="1" applyAlignment="1">
      <alignment horizontal="center" vertical="center"/>
    </xf>
    <xf numFmtId="165" fontId="0" fillId="16" borderId="0" xfId="45" applyNumberFormat="1" applyFont="1" applyFill="1" applyBorder="1" applyAlignment="1">
      <alignment vertical="center"/>
    </xf>
    <xf numFmtId="42" fontId="0" fillId="16" borderId="12" xfId="45" applyNumberFormat="1" applyFont="1" applyFill="1" applyBorder="1" applyAlignment="1">
      <alignment vertical="center"/>
    </xf>
    <xf numFmtId="42" fontId="0" fillId="16" borderId="12" xfId="45" applyNumberFormat="1" applyFill="1" applyBorder="1" applyAlignment="1">
      <alignment horizontal="center" vertical="center"/>
    </xf>
    <xf numFmtId="0" fontId="0" fillId="0" borderId="24" xfId="0" applyBorder="1" applyAlignment="1">
      <alignment vertical="center"/>
    </xf>
    <xf numFmtId="0" fontId="1" fillId="16" borderId="14" xfId="0" applyFont="1" applyFill="1" applyBorder="1" applyAlignment="1">
      <alignment vertical="center"/>
    </xf>
    <xf numFmtId="0" fontId="1" fillId="16" borderId="23" xfId="0" applyFont="1" applyFill="1" applyBorder="1" applyAlignment="1">
      <alignment vertical="center"/>
    </xf>
    <xf numFmtId="42" fontId="1" fillId="16" borderId="10" xfId="45" applyNumberFormat="1" applyFont="1" applyFill="1" applyBorder="1" applyAlignment="1">
      <alignment vertical="center"/>
    </xf>
    <xf numFmtId="0" fontId="0" fillId="0" borderId="0" xfId="0" applyNumberFormat="1" applyBorder="1" applyAlignment="1">
      <alignment vertical="center"/>
    </xf>
    <xf numFmtId="9" fontId="0" fillId="0" borderId="0" xfId="0" applyNumberFormat="1" applyBorder="1" applyAlignment="1">
      <alignment vertical="center"/>
    </xf>
    <xf numFmtId="0" fontId="1" fillId="0" borderId="0" xfId="0" applyFont="1" applyBorder="1" applyAlignment="1">
      <alignment horizontal="right" vertical="center"/>
    </xf>
    <xf numFmtId="183" fontId="1" fillId="0" borderId="0" xfId="45" applyNumberFormat="1" applyFont="1" applyBorder="1" applyAlignment="1">
      <alignment horizontal="center" vertical="center"/>
    </xf>
    <xf numFmtId="0" fontId="0" fillId="39" borderId="0" xfId="45" applyNumberFormat="1" applyFont="1" applyFill="1" applyBorder="1" applyAlignment="1">
      <alignment horizontal="center" vertical="center"/>
    </xf>
    <xf numFmtId="0" fontId="0" fillId="39" borderId="0" xfId="0" applyFill="1" applyBorder="1" applyAlignment="1">
      <alignment vertical="center"/>
    </xf>
    <xf numFmtId="9" fontId="0" fillId="39" borderId="0" xfId="45" applyNumberFormat="1" applyFont="1" applyFill="1" applyBorder="1" applyAlignment="1">
      <alignment horizontal="center" vertical="center"/>
    </xf>
    <xf numFmtId="165" fontId="0" fillId="39" borderId="0" xfId="45" applyNumberFormat="1" applyFont="1" applyFill="1" applyBorder="1" applyAlignment="1">
      <alignment vertical="center"/>
    </xf>
    <xf numFmtId="42" fontId="0" fillId="39" borderId="12" xfId="45" applyNumberFormat="1" applyFill="1" applyBorder="1" applyAlignment="1">
      <alignment vertical="center"/>
    </xf>
    <xf numFmtId="42" fontId="0" fillId="39" borderId="12" xfId="45" applyNumberFormat="1" applyFont="1" applyFill="1" applyBorder="1" applyAlignment="1">
      <alignment vertical="center"/>
    </xf>
    <xf numFmtId="42" fontId="0" fillId="39" borderId="12" xfId="45" applyNumberFormat="1" applyFill="1" applyBorder="1" applyAlignment="1">
      <alignment horizontal="center" vertical="center"/>
    </xf>
    <xf numFmtId="0" fontId="0" fillId="0" borderId="0" xfId="45" applyNumberFormat="1" applyFont="1" applyFill="1" applyBorder="1" applyAlignment="1">
      <alignment horizontal="center" vertical="center"/>
    </xf>
    <xf numFmtId="42" fontId="0" fillId="0" borderId="0" xfId="0" applyNumberFormat="1" applyAlignment="1">
      <alignment vertical="center"/>
    </xf>
    <xf numFmtId="0" fontId="0" fillId="0" borderId="0" xfId="0" applyFont="1" applyBorder="1" applyAlignment="1">
      <alignment vertical="center"/>
    </xf>
    <xf numFmtId="0" fontId="0" fillId="0" borderId="0" xfId="45" applyNumberFormat="1" applyFont="1" applyFill="1" applyBorder="1" applyAlignment="1">
      <alignment horizontal="center" vertical="center"/>
    </xf>
    <xf numFmtId="9" fontId="0" fillId="0" borderId="0" xfId="45" applyNumberFormat="1" applyFont="1" applyFill="1" applyBorder="1" applyAlignment="1">
      <alignment horizontal="center" vertical="center"/>
    </xf>
    <xf numFmtId="165" fontId="0" fillId="0" borderId="0" xfId="45" applyNumberFormat="1" applyFont="1" applyFill="1" applyBorder="1" applyAlignment="1">
      <alignment vertical="center"/>
    </xf>
    <xf numFmtId="0" fontId="1" fillId="8" borderId="14" xfId="0" applyFont="1" applyFill="1" applyBorder="1" applyAlignment="1">
      <alignment vertical="center"/>
    </xf>
    <xf numFmtId="0" fontId="1" fillId="8" borderId="23" xfId="0" applyFont="1" applyFill="1" applyBorder="1" applyAlignment="1">
      <alignment vertical="center"/>
    </xf>
    <xf numFmtId="42" fontId="1" fillId="8" borderId="10" xfId="45" applyNumberFormat="1" applyFont="1" applyFill="1" applyBorder="1" applyAlignment="1">
      <alignment vertical="center"/>
    </xf>
    <xf numFmtId="0" fontId="0" fillId="0" borderId="17" xfId="0" applyFill="1" applyBorder="1" applyAlignment="1">
      <alignment vertical="center"/>
    </xf>
    <xf numFmtId="0" fontId="0" fillId="0" borderId="17" xfId="45" applyNumberFormat="1" applyFont="1" applyFill="1" applyBorder="1" applyAlignment="1">
      <alignment horizontal="center" vertical="center"/>
    </xf>
    <xf numFmtId="9" fontId="0" fillId="0" borderId="17" xfId="0" applyNumberFormat="1" applyBorder="1" applyAlignment="1">
      <alignment vertical="center"/>
    </xf>
    <xf numFmtId="0" fontId="1" fillId="0" borderId="17" xfId="0" applyFont="1" applyBorder="1" applyAlignment="1">
      <alignment horizontal="right" vertical="center"/>
    </xf>
    <xf numFmtId="183" fontId="1" fillId="0" borderId="17" xfId="45" applyNumberFormat="1" applyFont="1" applyBorder="1" applyAlignment="1">
      <alignment horizontal="center" vertical="center"/>
    </xf>
    <xf numFmtId="42" fontId="0" fillId="0" borderId="22" xfId="45" applyNumberFormat="1" applyBorder="1" applyAlignment="1">
      <alignment vertical="center"/>
    </xf>
    <xf numFmtId="42" fontId="0" fillId="0" borderId="22" xfId="45" applyNumberFormat="1" applyFont="1" applyBorder="1" applyAlignment="1">
      <alignment vertical="center"/>
    </xf>
    <xf numFmtId="42" fontId="0" fillId="0" borderId="11" xfId="45" applyNumberFormat="1" applyBorder="1" applyAlignment="1">
      <alignment horizontal="center" vertical="center"/>
    </xf>
    <xf numFmtId="0" fontId="0" fillId="3" borderId="0" xfId="45" applyNumberFormat="1" applyFont="1" applyFill="1" applyBorder="1" applyAlignment="1">
      <alignment horizontal="center" vertical="center"/>
    </xf>
    <xf numFmtId="0" fontId="0" fillId="3" borderId="0" xfId="0" applyFill="1" applyBorder="1" applyAlignment="1">
      <alignment vertical="center"/>
    </xf>
    <xf numFmtId="165" fontId="0" fillId="3" borderId="0" xfId="45" applyNumberFormat="1" applyFont="1" applyFill="1" applyBorder="1" applyAlignment="1">
      <alignment vertical="center"/>
    </xf>
    <xf numFmtId="42" fontId="0" fillId="3" borderId="12" xfId="45" applyNumberFormat="1" applyFill="1" applyBorder="1" applyAlignment="1">
      <alignment vertical="center"/>
    </xf>
    <xf numFmtId="42" fontId="0" fillId="3" borderId="19" xfId="45" applyNumberFormat="1" applyFont="1" applyFill="1" applyBorder="1" applyAlignment="1">
      <alignment vertical="center"/>
    </xf>
    <xf numFmtId="42" fontId="0" fillId="3" borderId="12" xfId="45" applyNumberFormat="1" applyFill="1" applyBorder="1" applyAlignment="1">
      <alignment horizontal="center" vertical="center"/>
    </xf>
    <xf numFmtId="0" fontId="105" fillId="0" borderId="16" xfId="0" applyFont="1" applyBorder="1" applyAlignment="1">
      <alignment horizontal="centerContinuous" vertical="center"/>
    </xf>
    <xf numFmtId="42" fontId="0" fillId="40" borderId="12" xfId="45" applyNumberFormat="1" applyFill="1" applyBorder="1" applyAlignment="1">
      <alignment vertical="center"/>
    </xf>
    <xf numFmtId="42" fontId="0" fillId="16" borderId="12" xfId="45" applyNumberFormat="1" applyFill="1" applyBorder="1" applyAlignment="1">
      <alignment vertical="center"/>
    </xf>
    <xf numFmtId="42" fontId="0" fillId="2" borderId="12" xfId="45" applyNumberFormat="1" applyFill="1" applyBorder="1" applyAlignment="1">
      <alignment vertical="center"/>
    </xf>
    <xf numFmtId="42" fontId="0" fillId="0" borderId="12" xfId="45" applyNumberFormat="1" applyFont="1" applyBorder="1" applyAlignment="1">
      <alignment horizontal="center" vertical="center"/>
    </xf>
    <xf numFmtId="42" fontId="0" fillId="17" borderId="12" xfId="45" applyNumberFormat="1" applyFill="1" applyBorder="1" applyAlignment="1">
      <alignment horizontal="center" vertical="center"/>
    </xf>
    <xf numFmtId="42" fontId="0" fillId="17" borderId="13" xfId="45" applyNumberFormat="1" applyFill="1" applyBorder="1" applyAlignment="1">
      <alignment horizontal="center" vertical="center"/>
    </xf>
    <xf numFmtId="42" fontId="0" fillId="18" borderId="12" xfId="45" applyNumberFormat="1" applyFont="1" applyFill="1" applyBorder="1" applyAlignment="1">
      <alignment horizontal="center" vertical="center"/>
    </xf>
    <xf numFmtId="42" fontId="0" fillId="0" borderId="13" xfId="45" applyNumberFormat="1" applyFont="1" applyBorder="1" applyAlignment="1">
      <alignment horizontal="center" vertical="center"/>
    </xf>
    <xf numFmtId="42" fontId="0" fillId="41" borderId="12" xfId="45" applyNumberFormat="1" applyFill="1" applyBorder="1" applyAlignment="1">
      <alignment horizontal="center" vertical="center"/>
    </xf>
    <xf numFmtId="42" fontId="0" fillId="18" borderId="12" xfId="45" applyNumberFormat="1" applyFill="1" applyBorder="1" applyAlignment="1">
      <alignment horizontal="center" vertical="center"/>
    </xf>
    <xf numFmtId="0" fontId="6" fillId="0" borderId="21" xfId="0" applyFont="1" applyBorder="1" applyAlignment="1">
      <alignment vertical="center"/>
    </xf>
    <xf numFmtId="0" fontId="6" fillId="0" borderId="16" xfId="0" applyFont="1" applyBorder="1" applyAlignment="1">
      <alignment vertical="center"/>
    </xf>
    <xf numFmtId="0" fontId="1" fillId="0" borderId="16" xfId="0" applyFont="1" applyBorder="1" applyAlignment="1">
      <alignment vertical="center"/>
    </xf>
    <xf numFmtId="165" fontId="1" fillId="0" borderId="0" xfId="0" applyNumberFormat="1" applyFont="1" applyAlignment="1">
      <alignment vertical="center"/>
    </xf>
    <xf numFmtId="0" fontId="9" fillId="0" borderId="0" xfId="0" applyFont="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5" fillId="0" borderId="22" xfId="0" applyFont="1" applyBorder="1" applyAlignment="1">
      <alignment vertical="center"/>
    </xf>
    <xf numFmtId="0" fontId="5" fillId="0" borderId="25" xfId="0" applyFont="1" applyBorder="1" applyAlignment="1">
      <alignment vertical="center"/>
    </xf>
    <xf numFmtId="165" fontId="5" fillId="0" borderId="11" xfId="45" applyNumberFormat="1" applyFont="1" applyBorder="1" applyAlignment="1">
      <alignment horizontal="center" vertical="center"/>
    </xf>
    <xf numFmtId="0" fontId="1" fillId="3" borderId="21" xfId="0" applyFont="1" applyFill="1" applyBorder="1" applyAlignment="1">
      <alignment vertical="center"/>
    </xf>
    <xf numFmtId="0" fontId="1" fillId="3" borderId="16" xfId="0" applyFont="1" applyFill="1" applyBorder="1" applyAlignment="1">
      <alignment vertical="center"/>
    </xf>
    <xf numFmtId="42" fontId="1" fillId="3" borderId="13" xfId="45" applyNumberFormat="1" applyFont="1" applyFill="1" applyBorder="1" applyAlignment="1">
      <alignment horizontal="center" vertical="center"/>
    </xf>
    <xf numFmtId="0" fontId="1" fillId="0" borderId="17" xfId="0" applyFont="1" applyBorder="1" applyAlignment="1">
      <alignment vertical="center"/>
    </xf>
    <xf numFmtId="0" fontId="1" fillId="0" borderId="17" xfId="0" applyFont="1" applyBorder="1" applyAlignment="1">
      <alignment horizontal="right" vertical="center"/>
    </xf>
    <xf numFmtId="9" fontId="1" fillId="37" borderId="26" xfId="0" applyNumberFormat="1" applyFont="1" applyFill="1" applyBorder="1" applyAlignment="1">
      <alignment horizontal="center" vertical="center"/>
    </xf>
    <xf numFmtId="165" fontId="10" fillId="0" borderId="22" xfId="45" applyNumberFormat="1" applyFont="1" applyBorder="1" applyAlignment="1">
      <alignment horizontal="right" vertical="center"/>
    </xf>
    <xf numFmtId="165" fontId="1" fillId="0" borderId="11" xfId="45" applyNumberFormat="1" applyFont="1" applyBorder="1" applyAlignment="1">
      <alignment horizontal="center" vertical="center"/>
    </xf>
    <xf numFmtId="165" fontId="1" fillId="0" borderId="12" xfId="45" applyNumberFormat="1" applyFont="1" applyBorder="1" applyAlignment="1">
      <alignment horizontal="center" vertical="center"/>
    </xf>
    <xf numFmtId="0" fontId="0" fillId="0" borderId="21" xfId="0" applyBorder="1" applyAlignment="1">
      <alignment vertical="center"/>
    </xf>
    <xf numFmtId="0" fontId="0" fillId="0" borderId="16" xfId="45" applyNumberFormat="1" applyFont="1" applyFill="1" applyBorder="1" applyAlignment="1">
      <alignment horizontal="center" vertical="center"/>
    </xf>
    <xf numFmtId="9" fontId="0" fillId="0" borderId="16" xfId="45" applyNumberFormat="1" applyFont="1" applyFill="1" applyBorder="1" applyAlignment="1">
      <alignment horizontal="center" vertical="center"/>
    </xf>
    <xf numFmtId="165" fontId="0" fillId="0" borderId="16" xfId="45" applyNumberFormat="1" applyFont="1" applyFill="1" applyBorder="1" applyAlignment="1">
      <alignment vertical="center"/>
    </xf>
    <xf numFmtId="42" fontId="0" fillId="0" borderId="21" xfId="45" applyNumberFormat="1" applyFill="1" applyBorder="1" applyAlignment="1">
      <alignment vertical="center"/>
    </xf>
    <xf numFmtId="42" fontId="0" fillId="0" borderId="21" xfId="45" applyNumberFormat="1" applyFont="1" applyFill="1" applyBorder="1" applyAlignment="1">
      <alignment vertical="center"/>
    </xf>
    <xf numFmtId="42" fontId="4" fillId="42" borderId="0" xfId="45" applyNumberFormat="1" applyFont="1" applyFill="1" applyBorder="1" applyAlignment="1">
      <alignment vertical="center"/>
    </xf>
    <xf numFmtId="42" fontId="4" fillId="42" borderId="24" xfId="45" applyNumberFormat="1" applyFont="1" applyFill="1" applyBorder="1" applyAlignment="1">
      <alignment vertical="center"/>
    </xf>
    <xf numFmtId="0" fontId="11" fillId="0" borderId="0" xfId="55" applyBorder="1" applyAlignment="1" applyProtection="1">
      <alignment vertical="center"/>
      <protection/>
    </xf>
    <xf numFmtId="0" fontId="1"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183" fontId="0" fillId="18"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 fontId="0" fillId="18" borderId="0" xfId="0" applyNumberFormat="1" applyFont="1" applyFill="1" applyBorder="1" applyAlignment="1">
      <alignment horizontal="center" vertical="center"/>
    </xf>
    <xf numFmtId="175" fontId="0" fillId="18" borderId="0" xfId="0" applyNumberFormat="1" applyFont="1" applyFill="1" applyBorder="1" applyAlignment="1">
      <alignment horizontal="center" vertical="center"/>
    </xf>
    <xf numFmtId="165" fontId="0" fillId="0" borderId="0" xfId="0" applyNumberFormat="1" applyBorder="1" applyAlignment="1">
      <alignment vertical="center"/>
    </xf>
    <xf numFmtId="171" fontId="1" fillId="0" borderId="0" xfId="0" applyNumberFormat="1" applyFont="1" applyBorder="1" applyAlignment="1">
      <alignment vertical="center"/>
    </xf>
    <xf numFmtId="9" fontId="10" fillId="0" borderId="0" xfId="0" applyNumberFormat="1" applyFont="1" applyBorder="1" applyAlignment="1">
      <alignment vertical="center"/>
    </xf>
    <xf numFmtId="42" fontId="4" fillId="42" borderId="13" xfId="45" applyNumberFormat="1" applyFont="1" applyFill="1" applyBorder="1" applyAlignment="1">
      <alignment vertical="center"/>
    </xf>
    <xf numFmtId="42" fontId="4" fillId="42" borderId="13" xfId="45" applyNumberFormat="1" applyFont="1" applyFill="1" applyBorder="1" applyAlignment="1">
      <alignment horizontal="center" vertical="center"/>
    </xf>
    <xf numFmtId="0" fontId="19" fillId="0" borderId="0" xfId="0" applyFont="1" applyFill="1" applyBorder="1" applyAlignment="1">
      <alignment horizontal="left"/>
    </xf>
    <xf numFmtId="14" fontId="1" fillId="0" borderId="0" xfId="0" applyNumberFormat="1" applyFont="1" applyFill="1" applyBorder="1" applyAlignment="1">
      <alignment horizontal="left"/>
    </xf>
    <xf numFmtId="0" fontId="0" fillId="0" borderId="0" xfId="0" applyFont="1" applyAlignment="1">
      <alignment/>
    </xf>
    <xf numFmtId="0" fontId="1" fillId="0" borderId="0" xfId="0" applyFont="1" applyAlignment="1">
      <alignment/>
    </xf>
    <xf numFmtId="165" fontId="1" fillId="0" borderId="0" xfId="45" applyNumberFormat="1" applyFont="1" applyAlignment="1">
      <alignment/>
    </xf>
    <xf numFmtId="0" fontId="1" fillId="0" borderId="0" xfId="0" applyFont="1" applyFill="1" applyBorder="1" applyAlignment="1">
      <alignment horizontal="center"/>
    </xf>
    <xf numFmtId="165" fontId="1" fillId="0" borderId="19" xfId="45" applyNumberFormat="1" applyFont="1" applyFill="1" applyBorder="1" applyAlignment="1">
      <alignment horizontal="center"/>
    </xf>
    <xf numFmtId="0" fontId="1" fillId="0" borderId="0" xfId="0" applyFont="1" applyFill="1" applyBorder="1" applyAlignment="1">
      <alignment/>
    </xf>
    <xf numFmtId="2" fontId="1" fillId="0" borderId="0" xfId="0" applyNumberFormat="1" applyFont="1" applyFill="1" applyBorder="1" applyAlignment="1">
      <alignment horizontal="left"/>
    </xf>
    <xf numFmtId="42" fontId="0" fillId="0" borderId="19" xfId="45" applyNumberFormat="1" applyFill="1" applyBorder="1" applyAlignment="1">
      <alignment horizontal="center"/>
    </xf>
    <xf numFmtId="165" fontId="0" fillId="0" borderId="19" xfId="45" applyNumberFormat="1" applyFont="1" applyFill="1" applyBorder="1" applyAlignment="1">
      <alignment horizontal="center"/>
    </xf>
    <xf numFmtId="2" fontId="0" fillId="0" borderId="0" xfId="0" applyNumberFormat="1" applyFill="1" applyBorder="1" applyAlignment="1">
      <alignment horizontal="left"/>
    </xf>
    <xf numFmtId="42" fontId="0" fillId="0" borderId="0" xfId="45" applyNumberFormat="1" applyFill="1" applyBorder="1" applyAlignment="1">
      <alignment horizontal="center"/>
    </xf>
    <xf numFmtId="0" fontId="0" fillId="0" borderId="0" xfId="0" applyFill="1" applyAlignment="1">
      <alignment/>
    </xf>
    <xf numFmtId="0" fontId="0" fillId="0" borderId="0" xfId="0" applyFill="1" applyBorder="1" applyAlignment="1">
      <alignment/>
    </xf>
    <xf numFmtId="165" fontId="1" fillId="0" borderId="0" xfId="45" applyNumberFormat="1" applyFont="1" applyFill="1" applyBorder="1" applyAlignment="1">
      <alignment/>
    </xf>
    <xf numFmtId="0" fontId="1" fillId="0" borderId="0" xfId="0" applyFont="1" applyBorder="1" applyAlignment="1">
      <alignment/>
    </xf>
    <xf numFmtId="0" fontId="0" fillId="0" borderId="0" xfId="0" applyBorder="1" applyAlignment="1">
      <alignment/>
    </xf>
    <xf numFmtId="165" fontId="0" fillId="0" borderId="0" xfId="45" applyNumberFormat="1" applyFont="1" applyFill="1" applyBorder="1" applyAlignment="1">
      <alignment horizontal="center"/>
    </xf>
    <xf numFmtId="9" fontId="0" fillId="0" borderId="0" xfId="66" applyFont="1" applyAlignment="1">
      <alignment/>
    </xf>
    <xf numFmtId="9" fontId="0" fillId="0" borderId="0" xfId="66" applyFont="1" applyFill="1" applyBorder="1" applyAlignment="1">
      <alignment horizontal="left"/>
    </xf>
    <xf numFmtId="42" fontId="1" fillId="0" borderId="0" xfId="45" applyNumberFormat="1" applyFont="1" applyFill="1" applyBorder="1" applyAlignment="1">
      <alignment/>
    </xf>
    <xf numFmtId="44" fontId="0" fillId="0" borderId="0" xfId="0" applyNumberFormat="1" applyAlignment="1">
      <alignment/>
    </xf>
    <xf numFmtId="42" fontId="0" fillId="0" borderId="0" xfId="0" applyNumberFormat="1" applyAlignment="1">
      <alignment/>
    </xf>
    <xf numFmtId="44" fontId="1" fillId="0" borderId="0" xfId="0" applyNumberFormat="1" applyFont="1" applyAlignment="1">
      <alignment/>
    </xf>
    <xf numFmtId="42" fontId="1" fillId="0" borderId="0" xfId="45" applyNumberFormat="1" applyFont="1" applyFill="1" applyBorder="1" applyAlignment="1">
      <alignment horizontal="center"/>
    </xf>
    <xf numFmtId="167" fontId="0" fillId="0" borderId="0" xfId="42" applyNumberFormat="1" applyFont="1" applyFill="1" applyBorder="1" applyAlignment="1">
      <alignment horizontal="left"/>
    </xf>
    <xf numFmtId="0" fontId="0" fillId="0" borderId="0" xfId="0" applyAlignment="1" quotePrefix="1">
      <alignment/>
    </xf>
    <xf numFmtId="42" fontId="0" fillId="0" borderId="0" xfId="45" applyNumberFormat="1" applyFill="1" applyBorder="1" applyAlignment="1">
      <alignment/>
    </xf>
    <xf numFmtId="42" fontId="0" fillId="0" borderId="0" xfId="45" applyNumberFormat="1" applyFont="1" applyFill="1" applyBorder="1" applyAlignment="1">
      <alignment horizontal="center"/>
    </xf>
    <xf numFmtId="42" fontId="0" fillId="0" borderId="0" xfId="45" applyNumberFormat="1" applyFill="1" applyBorder="1" applyAlignment="1">
      <alignment horizontal="center" vertical="center"/>
    </xf>
    <xf numFmtId="42"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xf>
    <xf numFmtId="0" fontId="0" fillId="0" borderId="0" xfId="0" applyFill="1" applyBorder="1" applyAlignment="1">
      <alignment horizontal="center"/>
    </xf>
    <xf numFmtId="0" fontId="1" fillId="0" borderId="0" xfId="0" applyFont="1" applyFill="1" applyBorder="1" applyAlignment="1">
      <alignment horizontal="left"/>
    </xf>
    <xf numFmtId="0" fontId="3" fillId="0" borderId="0" xfId="0" applyFont="1" applyBorder="1" applyAlignment="1">
      <alignment horizontal="left" vertical="center"/>
    </xf>
    <xf numFmtId="0" fontId="1" fillId="43" borderId="19" xfId="0" applyFont="1" applyFill="1" applyBorder="1" applyAlignment="1">
      <alignment vertical="center"/>
    </xf>
    <xf numFmtId="0" fontId="1" fillId="43" borderId="14" xfId="0" applyFont="1" applyFill="1" applyBorder="1" applyAlignment="1">
      <alignment vertical="center"/>
    </xf>
    <xf numFmtId="0" fontId="1" fillId="43" borderId="23" xfId="0" applyFont="1" applyFill="1" applyBorder="1" applyAlignment="1">
      <alignment horizontal="right" vertical="center"/>
    </xf>
    <xf numFmtId="0" fontId="1" fillId="43" borderId="23" xfId="0" applyFont="1" applyFill="1" applyBorder="1" applyAlignment="1">
      <alignment vertical="center"/>
    </xf>
    <xf numFmtId="165" fontId="1" fillId="43" borderId="0" xfId="45" applyNumberFormat="1" applyFont="1" applyFill="1" applyBorder="1" applyAlignment="1">
      <alignment/>
    </xf>
    <xf numFmtId="2" fontId="1" fillId="43" borderId="0" xfId="0" applyNumberFormat="1" applyFont="1" applyFill="1" applyBorder="1" applyAlignment="1">
      <alignment horizontal="left"/>
    </xf>
    <xf numFmtId="0" fontId="1" fillId="43" borderId="0" xfId="0" applyFont="1" applyFill="1" applyAlignment="1">
      <alignment/>
    </xf>
    <xf numFmtId="0" fontId="1" fillId="43" borderId="0" xfId="0" applyFont="1" applyFill="1" applyBorder="1" applyAlignment="1">
      <alignment/>
    </xf>
    <xf numFmtId="0" fontId="1" fillId="43" borderId="0" xfId="0" applyFont="1" applyFill="1" applyAlignment="1">
      <alignment vertical="center"/>
    </xf>
    <xf numFmtId="0" fontId="1" fillId="43" borderId="22" xfId="0" applyFont="1" applyFill="1" applyBorder="1" applyAlignment="1">
      <alignment vertical="center"/>
    </xf>
    <xf numFmtId="0" fontId="1" fillId="43" borderId="17" xfId="0" applyFont="1" applyFill="1" applyBorder="1" applyAlignment="1">
      <alignment horizontal="right" vertical="center"/>
    </xf>
    <xf numFmtId="0" fontId="1" fillId="43" borderId="17" xfId="0" applyFont="1" applyFill="1" applyBorder="1" applyAlignment="1">
      <alignment vertical="center"/>
    </xf>
    <xf numFmtId="42" fontId="0" fillId="43" borderId="0" xfId="45" applyNumberFormat="1" applyFill="1" applyBorder="1" applyAlignment="1">
      <alignment horizontal="center"/>
    </xf>
    <xf numFmtId="9" fontId="0" fillId="43" borderId="0" xfId="66" applyFont="1" applyFill="1" applyAlignment="1">
      <alignment/>
    </xf>
    <xf numFmtId="2" fontId="0" fillId="43" borderId="0" xfId="0" applyNumberFormat="1" applyFill="1" applyBorder="1" applyAlignment="1">
      <alignment horizontal="left"/>
    </xf>
    <xf numFmtId="0" fontId="0" fillId="43" borderId="0" xfId="0" applyFill="1" applyBorder="1" applyAlignment="1">
      <alignment/>
    </xf>
    <xf numFmtId="0" fontId="0" fillId="43" borderId="0" xfId="0" applyFill="1" applyAlignment="1">
      <alignment/>
    </xf>
    <xf numFmtId="0" fontId="1" fillId="43" borderId="0" xfId="0" applyFont="1" applyFill="1" applyBorder="1" applyAlignment="1">
      <alignment horizontal="right" vertical="center"/>
    </xf>
    <xf numFmtId="0" fontId="1" fillId="43" borderId="0" xfId="0" applyFont="1" applyFill="1" applyBorder="1" applyAlignment="1">
      <alignment vertical="center"/>
    </xf>
    <xf numFmtId="0" fontId="1" fillId="43" borderId="17" xfId="0" applyFont="1" applyFill="1" applyBorder="1" applyAlignment="1">
      <alignment horizontal="left" vertical="center"/>
    </xf>
    <xf numFmtId="0" fontId="1" fillId="0" borderId="12" xfId="0" applyFont="1" applyBorder="1" applyAlignment="1">
      <alignment vertical="center"/>
    </xf>
    <xf numFmtId="0" fontId="1" fillId="3" borderId="23" xfId="0" applyFont="1" applyFill="1" applyBorder="1" applyAlignment="1">
      <alignment vertical="center"/>
    </xf>
    <xf numFmtId="0" fontId="4" fillId="43" borderId="19" xfId="0" applyFont="1" applyFill="1" applyBorder="1" applyAlignment="1">
      <alignment vertical="center"/>
    </xf>
    <xf numFmtId="0" fontId="4" fillId="43" borderId="0" xfId="0" applyFont="1" applyFill="1" applyBorder="1" applyAlignment="1">
      <alignment vertical="center"/>
    </xf>
    <xf numFmtId="0" fontId="0" fillId="43" borderId="0" xfId="0" applyFill="1" applyAlignment="1">
      <alignment vertical="center"/>
    </xf>
    <xf numFmtId="42" fontId="0" fillId="43" borderId="0" xfId="45" applyNumberFormat="1" applyFill="1" applyBorder="1" applyAlignment="1">
      <alignment/>
    </xf>
    <xf numFmtId="42" fontId="0" fillId="43" borderId="0" xfId="0" applyNumberFormat="1" applyFill="1" applyAlignment="1">
      <alignment/>
    </xf>
    <xf numFmtId="42" fontId="0" fillId="43" borderId="0" xfId="45" applyNumberFormat="1" applyFont="1" applyFill="1" applyBorder="1" applyAlignment="1">
      <alignment horizontal="center"/>
    </xf>
    <xf numFmtId="42" fontId="0" fillId="0" borderId="0" xfId="45" applyNumberFormat="1" applyFill="1" applyBorder="1" applyAlignment="1" quotePrefix="1">
      <alignment horizontal="center"/>
    </xf>
    <xf numFmtId="165" fontId="1" fillId="43" borderId="14" xfId="45" applyNumberFormat="1" applyFont="1" applyFill="1" applyBorder="1" applyAlignment="1">
      <alignment vertical="center"/>
    </xf>
    <xf numFmtId="165" fontId="1" fillId="43" borderId="23" xfId="45" applyNumberFormat="1" applyFont="1" applyFill="1" applyBorder="1" applyAlignment="1">
      <alignment vertical="center"/>
    </xf>
    <xf numFmtId="165" fontId="1" fillId="43" borderId="27" xfId="45" applyNumberFormat="1" applyFont="1" applyFill="1" applyBorder="1" applyAlignment="1">
      <alignment vertical="center"/>
    </xf>
    <xf numFmtId="42" fontId="1" fillId="43" borderId="14" xfId="45" applyNumberFormat="1" applyFont="1" applyFill="1" applyBorder="1" applyAlignment="1">
      <alignment vertical="center"/>
    </xf>
    <xf numFmtId="42" fontId="1" fillId="43" borderId="23" xfId="45" applyNumberFormat="1" applyFont="1" applyFill="1" applyBorder="1" applyAlignment="1">
      <alignment vertical="center"/>
    </xf>
    <xf numFmtId="42" fontId="1" fillId="43" borderId="27" xfId="45" applyNumberFormat="1" applyFont="1" applyFill="1" applyBorder="1" applyAlignment="1">
      <alignment vertical="center"/>
    </xf>
    <xf numFmtId="42" fontId="0" fillId="0" borderId="17" xfId="45" applyNumberFormat="1" applyBorder="1" applyAlignment="1">
      <alignment vertical="center"/>
    </xf>
    <xf numFmtId="42" fontId="0" fillId="0" borderId="25" xfId="45" applyNumberFormat="1" applyBorder="1" applyAlignment="1">
      <alignment horizontal="center" vertical="center"/>
    </xf>
    <xf numFmtId="0" fontId="1" fillId="3" borderId="14" xfId="0" applyFont="1" applyFill="1" applyBorder="1" applyAlignment="1">
      <alignment vertical="center"/>
    </xf>
    <xf numFmtId="42" fontId="4" fillId="42" borderId="12" xfId="45" applyNumberFormat="1" applyFont="1" applyFill="1" applyBorder="1" applyAlignment="1">
      <alignment vertical="center"/>
    </xf>
    <xf numFmtId="42" fontId="0" fillId="8" borderId="12" xfId="45" applyNumberFormat="1" applyFill="1" applyBorder="1" applyAlignment="1">
      <alignment horizontal="center" vertical="center"/>
    </xf>
    <xf numFmtId="42" fontId="0" fillId="44" borderId="12" xfId="45" applyNumberForma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horizontal="left" vertical="center"/>
    </xf>
    <xf numFmtId="0" fontId="0" fillId="0" borderId="0" xfId="0" applyFill="1" applyBorder="1" applyAlignment="1">
      <alignment horizontal="left" vertical="center"/>
    </xf>
    <xf numFmtId="42" fontId="4" fillId="0" borderId="0" xfId="45" applyNumberFormat="1" applyFont="1" applyFill="1" applyBorder="1" applyAlignment="1">
      <alignment vertical="center"/>
    </xf>
    <xf numFmtId="42" fontId="4" fillId="0" borderId="0" xfId="45" applyNumberFormat="1" applyFont="1" applyFill="1" applyBorder="1" applyAlignment="1">
      <alignment horizontal="center" vertical="center"/>
    </xf>
    <xf numFmtId="0" fontId="28" fillId="0" borderId="0" xfId="0" applyFont="1" applyBorder="1" applyAlignment="1">
      <alignment horizontal="right" vertical="center"/>
    </xf>
    <xf numFmtId="0" fontId="0" fillId="0" borderId="25" xfId="0" applyBorder="1" applyAlignment="1">
      <alignment vertical="center"/>
    </xf>
    <xf numFmtId="165" fontId="1" fillId="43" borderId="22" xfId="45" applyNumberFormat="1" applyFont="1" applyFill="1" applyBorder="1" applyAlignment="1">
      <alignment vertical="center"/>
    </xf>
    <xf numFmtId="42" fontId="0" fillId="38" borderId="12" xfId="45" applyNumberFormat="1" applyFill="1" applyBorder="1" applyAlignment="1">
      <alignment horizontal="right" vertical="center"/>
    </xf>
    <xf numFmtId="0" fontId="0" fillId="43" borderId="17" xfId="0" applyFont="1" applyFill="1" applyBorder="1" applyAlignment="1">
      <alignment horizontal="left" vertical="center"/>
    </xf>
    <xf numFmtId="0" fontId="0" fillId="43" borderId="17" xfId="0" applyFont="1" applyFill="1" applyBorder="1" applyAlignment="1">
      <alignment horizontal="right" vertical="center"/>
    </xf>
    <xf numFmtId="0" fontId="0" fillId="43" borderId="0" xfId="0" applyFont="1" applyFill="1" applyBorder="1" applyAlignment="1">
      <alignment horizontal="right" vertical="center"/>
    </xf>
    <xf numFmtId="2" fontId="1" fillId="0" borderId="0" xfId="0" applyNumberFormat="1" applyFont="1" applyFill="1" applyBorder="1" applyAlignment="1">
      <alignment horizontal="center"/>
    </xf>
    <xf numFmtId="0" fontId="1" fillId="0" borderId="0" xfId="0" applyFont="1" applyAlignment="1">
      <alignment horizontal="center"/>
    </xf>
    <xf numFmtId="2" fontId="0" fillId="0" borderId="0" xfId="0" applyNumberFormat="1" applyFill="1" applyBorder="1" applyAlignment="1">
      <alignment horizontal="center"/>
    </xf>
    <xf numFmtId="2" fontId="8" fillId="0" borderId="0" xfId="0" applyNumberFormat="1" applyFont="1" applyFill="1" applyBorder="1" applyAlignment="1">
      <alignment horizontal="center"/>
    </xf>
    <xf numFmtId="0" fontId="1" fillId="0" borderId="0" xfId="0" applyFont="1" applyAlignment="1">
      <alignment/>
    </xf>
    <xf numFmtId="0" fontId="1" fillId="0" borderId="0" xfId="0" applyFont="1" applyAlignment="1">
      <alignment/>
    </xf>
    <xf numFmtId="165" fontId="1" fillId="0" borderId="0" xfId="45" applyNumberFormat="1" applyFont="1" applyAlignment="1">
      <alignment/>
    </xf>
    <xf numFmtId="0" fontId="1" fillId="0" borderId="0" xfId="0" applyFont="1" applyFill="1" applyAlignment="1">
      <alignment/>
    </xf>
    <xf numFmtId="0" fontId="0" fillId="0" borderId="22" xfId="0" applyFont="1" applyBorder="1" applyAlignment="1">
      <alignment vertical="center"/>
    </xf>
    <xf numFmtId="0" fontId="0" fillId="0" borderId="19" xfId="0" applyFont="1" applyBorder="1" applyAlignment="1">
      <alignment/>
    </xf>
    <xf numFmtId="0" fontId="0" fillId="0" borderId="19" xfId="0" applyFont="1" applyBorder="1" applyAlignment="1">
      <alignment vertical="center"/>
    </xf>
    <xf numFmtId="165" fontId="1" fillId="0" borderId="19" xfId="45" applyNumberFormat="1" applyFont="1" applyFill="1" applyBorder="1" applyAlignment="1">
      <alignment horizontal="left"/>
    </xf>
    <xf numFmtId="165" fontId="5" fillId="0" borderId="19" xfId="45" applyNumberFormat="1" applyFont="1" applyFill="1" applyBorder="1" applyAlignment="1">
      <alignment horizontal="center"/>
    </xf>
    <xf numFmtId="0" fontId="0" fillId="0" borderId="19" xfId="0" applyFont="1" applyBorder="1" applyAlignment="1">
      <alignment horizontal="left" vertical="center"/>
    </xf>
    <xf numFmtId="42" fontId="4" fillId="43" borderId="11" xfId="45" applyNumberFormat="1" applyFont="1" applyFill="1" applyBorder="1" applyAlignment="1">
      <alignment vertical="center"/>
    </xf>
    <xf numFmtId="0" fontId="106" fillId="0" borderId="19" xfId="0" applyFont="1" applyBorder="1" applyAlignment="1">
      <alignment vertical="center"/>
    </xf>
    <xf numFmtId="165" fontId="0" fillId="0" borderId="0" xfId="0" applyNumberFormat="1" applyAlignment="1">
      <alignment vertical="center"/>
    </xf>
    <xf numFmtId="0" fontId="22" fillId="43" borderId="0" xfId="61" applyFont="1" applyFill="1" applyBorder="1" applyAlignment="1">
      <alignment/>
      <protection/>
    </xf>
    <xf numFmtId="0" fontId="63" fillId="43" borderId="0" xfId="61" applyFont="1" applyFill="1">
      <alignment/>
      <protection/>
    </xf>
    <xf numFmtId="0" fontId="63" fillId="43" borderId="0" xfId="61" applyFont="1" applyFill="1" applyAlignment="1">
      <alignment horizontal="center"/>
      <protection/>
    </xf>
    <xf numFmtId="3" fontId="63" fillId="43" borderId="0" xfId="61" applyNumberFormat="1" applyFont="1" applyFill="1" applyAlignment="1">
      <alignment horizontal="left"/>
      <protection/>
    </xf>
    <xf numFmtId="0" fontId="21" fillId="43" borderId="0" xfId="61" applyFont="1" applyFill="1" applyAlignment="1">
      <alignment horizontal="center"/>
      <protection/>
    </xf>
    <xf numFmtId="0" fontId="23" fillId="43" borderId="10" xfId="61" applyFont="1" applyFill="1" applyBorder="1">
      <alignment/>
      <protection/>
    </xf>
    <xf numFmtId="0" fontId="62" fillId="43" borderId="10" xfId="61" applyFont="1" applyFill="1" applyBorder="1" applyAlignment="1">
      <alignment horizontal="center"/>
      <protection/>
    </xf>
    <xf numFmtId="0" fontId="23" fillId="43" borderId="10" xfId="61" applyFont="1" applyFill="1" applyBorder="1" applyAlignment="1">
      <alignment horizontal="center"/>
      <protection/>
    </xf>
    <xf numFmtId="0" fontId="23" fillId="43" borderId="14" xfId="61" applyFont="1" applyFill="1" applyBorder="1" applyAlignment="1">
      <alignment horizontal="center"/>
      <protection/>
    </xf>
    <xf numFmtId="0" fontId="23" fillId="43" borderId="11" xfId="61" applyFont="1" applyFill="1" applyBorder="1" applyAlignment="1">
      <alignment horizontal="center"/>
      <protection/>
    </xf>
    <xf numFmtId="165" fontId="21" fillId="43" borderId="10" xfId="61" applyNumberFormat="1" applyFont="1" applyFill="1" applyBorder="1" applyAlignment="1">
      <alignment horizontal="center"/>
      <protection/>
    </xf>
    <xf numFmtId="0" fontId="21" fillId="43" borderId="0" xfId="61" applyFont="1" applyFill="1">
      <alignment/>
      <protection/>
    </xf>
    <xf numFmtId="0" fontId="107" fillId="43" borderId="10" xfId="61" applyFont="1" applyFill="1" applyBorder="1" applyAlignment="1">
      <alignment horizontal="left" indent="1"/>
      <protection/>
    </xf>
    <xf numFmtId="0" fontId="108" fillId="43" borderId="10" xfId="61" applyFont="1" applyFill="1" applyBorder="1" applyAlignment="1">
      <alignment horizontal="left" indent="1"/>
      <protection/>
    </xf>
    <xf numFmtId="165" fontId="23" fillId="43" borderId="10" xfId="61" applyNumberFormat="1" applyFont="1" applyFill="1" applyBorder="1" applyAlignment="1">
      <alignment horizontal="center"/>
      <protection/>
    </xf>
    <xf numFmtId="0" fontId="23" fillId="43" borderId="10" xfId="61" applyFont="1" applyFill="1" applyBorder="1" applyAlignment="1">
      <alignment horizontal="left" indent="1"/>
      <protection/>
    </xf>
    <xf numFmtId="0" fontId="23" fillId="43" borderId="27" xfId="61" applyFont="1" applyFill="1" applyBorder="1" applyAlignment="1">
      <alignment horizontal="center"/>
      <protection/>
    </xf>
    <xf numFmtId="0" fontId="23" fillId="43" borderId="23" xfId="61" applyFont="1" applyFill="1" applyBorder="1" applyAlignment="1">
      <alignment horizontal="center"/>
      <protection/>
    </xf>
    <xf numFmtId="0" fontId="68" fillId="43" borderId="0" xfId="55" applyFont="1" applyFill="1" applyAlignment="1" applyProtection="1">
      <alignment horizontal="left"/>
      <protection/>
    </xf>
    <xf numFmtId="0" fontId="69" fillId="43" borderId="0" xfId="61" applyFont="1" applyFill="1" applyAlignment="1">
      <alignment/>
      <protection/>
    </xf>
    <xf numFmtId="0" fontId="63" fillId="43" borderId="0" xfId="61" applyFont="1" applyFill="1" applyAlignment="1">
      <alignment/>
      <protection/>
    </xf>
    <xf numFmtId="44" fontId="63" fillId="43" borderId="0" xfId="61" applyNumberFormat="1" applyFont="1" applyFill="1">
      <alignment/>
      <protection/>
    </xf>
    <xf numFmtId="16" fontId="23" fillId="43" borderId="27" xfId="61" applyNumberFormat="1" applyFont="1" applyFill="1" applyBorder="1" applyAlignment="1" quotePrefix="1">
      <alignment horizontal="center"/>
      <protection/>
    </xf>
    <xf numFmtId="165" fontId="63" fillId="43" borderId="0" xfId="61" applyNumberFormat="1" applyFont="1" applyFill="1">
      <alignment/>
      <protection/>
    </xf>
    <xf numFmtId="0" fontId="69" fillId="43" borderId="0" xfId="61" applyFont="1" applyFill="1">
      <alignment/>
      <protection/>
    </xf>
    <xf numFmtId="10" fontId="21" fillId="43" borderId="0" xfId="66" applyNumberFormat="1" applyFont="1" applyFill="1" applyAlignment="1">
      <alignment/>
    </xf>
    <xf numFmtId="44" fontId="21" fillId="43" borderId="0" xfId="61" applyNumberFormat="1" applyFont="1" applyFill="1" applyAlignment="1">
      <alignment horizontal="center"/>
      <protection/>
    </xf>
    <xf numFmtId="0" fontId="23" fillId="43" borderId="0" xfId="61" applyFont="1" applyFill="1" applyAlignment="1">
      <alignment horizontal="right"/>
      <protection/>
    </xf>
    <xf numFmtId="0" fontId="21" fillId="43" borderId="0" xfId="61" applyFont="1" applyFill="1" applyAlignment="1">
      <alignment horizontal="left"/>
      <protection/>
    </xf>
    <xf numFmtId="165" fontId="63" fillId="43" borderId="0" xfId="66" applyNumberFormat="1" applyFont="1" applyFill="1" applyAlignment="1">
      <alignment horizontal="center"/>
    </xf>
    <xf numFmtId="42" fontId="21" fillId="43" borderId="10" xfId="61" applyNumberFormat="1" applyFont="1" applyFill="1" applyBorder="1" applyAlignment="1">
      <alignment horizontal="center"/>
      <protection/>
    </xf>
    <xf numFmtId="44" fontId="63" fillId="43" borderId="0" xfId="61" applyNumberFormat="1" applyFont="1" applyFill="1" applyAlignment="1">
      <alignment horizontal="center"/>
      <protection/>
    </xf>
    <xf numFmtId="42" fontId="0" fillId="0" borderId="0" xfId="45" applyNumberFormat="1" applyFont="1" applyFill="1" applyBorder="1" applyAlignment="1">
      <alignment vertical="center"/>
    </xf>
    <xf numFmtId="2" fontId="1" fillId="38" borderId="19" xfId="0" applyNumberFormat="1" applyFont="1" applyFill="1" applyBorder="1" applyAlignment="1">
      <alignment horizontal="center"/>
    </xf>
    <xf numFmtId="0" fontId="23" fillId="43" borderId="14" xfId="61" applyFont="1" applyFill="1" applyBorder="1" applyAlignment="1">
      <alignment horizontal="center"/>
      <protection/>
    </xf>
    <xf numFmtId="0" fontId="103" fillId="45" borderId="28" xfId="0" applyFont="1" applyFill="1" applyBorder="1" applyAlignment="1">
      <alignment horizontal="center" vertical="center" wrapText="1"/>
    </xf>
    <xf numFmtId="0" fontId="96" fillId="0" borderId="0" xfId="0" applyFont="1" applyAlignment="1">
      <alignment horizontal="left" vertical="center" wrapText="1"/>
    </xf>
    <xf numFmtId="0" fontId="56" fillId="43" borderId="0" xfId="0" applyFont="1" applyFill="1" applyAlignment="1">
      <alignment/>
    </xf>
    <xf numFmtId="14" fontId="103" fillId="34" borderId="10" xfId="0" applyNumberFormat="1" applyFont="1" applyFill="1" applyBorder="1" applyAlignment="1">
      <alignment horizontal="center" vertical="center" wrapText="1"/>
    </xf>
    <xf numFmtId="0" fontId="63" fillId="34" borderId="21" xfId="61" applyFont="1" applyFill="1" applyBorder="1" applyAlignment="1">
      <alignment horizontal="center"/>
      <protection/>
    </xf>
    <xf numFmtId="0" fontId="23" fillId="43" borderId="14" xfId="61" applyFont="1" applyFill="1" applyBorder="1" applyAlignment="1">
      <alignment horizontal="center" wrapText="1"/>
      <protection/>
    </xf>
    <xf numFmtId="171" fontId="1" fillId="0" borderId="0" xfId="66" applyNumberFormat="1" applyFont="1" applyBorder="1" applyAlignment="1">
      <alignment horizontal="center" vertical="center"/>
    </xf>
    <xf numFmtId="10" fontId="103" fillId="34" borderId="10" xfId="66" applyNumberFormat="1" applyFont="1" applyFill="1" applyBorder="1" applyAlignment="1" quotePrefix="1">
      <alignment horizontal="center" vertical="center" wrapText="1"/>
    </xf>
    <xf numFmtId="10" fontId="104" fillId="35" borderId="10" xfId="66" applyNumberFormat="1" applyFont="1" applyFill="1" applyBorder="1" applyAlignment="1">
      <alignment horizontal="center" vertical="center" wrapText="1"/>
    </xf>
    <xf numFmtId="9" fontId="100" fillId="43" borderId="10" xfId="0" applyNumberFormat="1" applyFont="1" applyFill="1" applyBorder="1" applyAlignment="1">
      <alignment horizontal="center" vertical="center" wrapText="1"/>
    </xf>
    <xf numFmtId="0" fontId="100" fillId="43" borderId="10" xfId="0" applyFont="1" applyFill="1" applyBorder="1" applyAlignment="1">
      <alignment horizontal="center" vertical="center" wrapText="1"/>
    </xf>
    <xf numFmtId="0" fontId="1" fillId="38" borderId="22" xfId="0" applyFont="1" applyFill="1" applyBorder="1" applyAlignment="1">
      <alignment horizontal="center"/>
    </xf>
    <xf numFmtId="42" fontId="1" fillId="38" borderId="17" xfId="45" applyNumberFormat="1" applyFont="1" applyFill="1" applyBorder="1" applyAlignment="1">
      <alignment horizontal="center"/>
    </xf>
    <xf numFmtId="0" fontId="1" fillId="38" borderId="25" xfId="0" applyFont="1" applyFill="1" applyBorder="1" applyAlignment="1">
      <alignment horizontal="center"/>
    </xf>
    <xf numFmtId="0" fontId="1" fillId="38" borderId="21" xfId="0" applyFont="1" applyFill="1" applyBorder="1" applyAlignment="1">
      <alignment horizontal="center" vertical="center"/>
    </xf>
    <xf numFmtId="0" fontId="1" fillId="38" borderId="16" xfId="0" applyFont="1" applyFill="1" applyBorder="1" applyAlignment="1">
      <alignment horizontal="center" vertical="center"/>
    </xf>
    <xf numFmtId="0" fontId="1" fillId="38" borderId="15" xfId="0" applyFont="1" applyFill="1" applyBorder="1" applyAlignment="1">
      <alignment horizontal="center" vertical="center"/>
    </xf>
    <xf numFmtId="183" fontId="1" fillId="0" borderId="0" xfId="0" applyNumberFormat="1" applyFont="1" applyAlignment="1">
      <alignment/>
    </xf>
    <xf numFmtId="0" fontId="4" fillId="2" borderId="19" xfId="0" applyFont="1" applyFill="1" applyBorder="1" applyAlignment="1">
      <alignment vertical="center"/>
    </xf>
    <xf numFmtId="0" fontId="4" fillId="2" borderId="0" xfId="0" applyFont="1" applyFill="1" applyBorder="1" applyAlignment="1">
      <alignment vertical="center"/>
    </xf>
    <xf numFmtId="42" fontId="4" fillId="2" borderId="11" xfId="45" applyNumberFormat="1"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alignment vertical="center"/>
    </xf>
    <xf numFmtId="42" fontId="0" fillId="2" borderId="12" xfId="45" applyNumberFormat="1" applyFill="1" applyBorder="1" applyAlignment="1">
      <alignment horizontal="center" vertical="center"/>
    </xf>
    <xf numFmtId="0" fontId="1" fillId="2" borderId="19" xfId="0" applyFont="1" applyFill="1" applyBorder="1" applyAlignment="1">
      <alignment vertical="center"/>
    </xf>
    <xf numFmtId="0" fontId="1" fillId="2" borderId="0" xfId="0" applyFont="1" applyFill="1" applyBorder="1" applyAlignment="1">
      <alignment vertical="center"/>
    </xf>
    <xf numFmtId="0" fontId="0" fillId="2" borderId="19" xfId="0" applyFill="1" applyBorder="1" applyAlignment="1">
      <alignment vertical="center"/>
    </xf>
    <xf numFmtId="42" fontId="0" fillId="14" borderId="12" xfId="45" applyNumberFormat="1" applyFill="1" applyBorder="1" applyAlignment="1">
      <alignment horizontal="center" vertical="center"/>
    </xf>
    <xf numFmtId="1" fontId="0" fillId="3" borderId="0" xfId="45" applyNumberFormat="1" applyFont="1" applyFill="1" applyBorder="1" applyAlignment="1">
      <alignment horizontal="center" vertical="center"/>
    </xf>
    <xf numFmtId="0" fontId="56" fillId="0" borderId="0" xfId="0" applyFont="1" applyFill="1" applyAlignment="1">
      <alignment/>
    </xf>
    <xf numFmtId="14" fontId="104" fillId="46" borderId="10" xfId="0" applyNumberFormat="1" applyFont="1" applyFill="1" applyBorder="1" applyAlignment="1">
      <alignment horizontal="center" vertical="center" wrapText="1"/>
    </xf>
    <xf numFmtId="10" fontId="104" fillId="46" borderId="10" xfId="66" applyNumberFormat="1" applyFont="1" applyFill="1" applyBorder="1" applyAlignment="1" quotePrefix="1">
      <alignment horizontal="center" vertical="center" wrapText="1"/>
    </xf>
    <xf numFmtId="10" fontId="104" fillId="46" borderId="10" xfId="66" applyNumberFormat="1" applyFont="1" applyFill="1" applyBorder="1" applyAlignment="1">
      <alignment horizontal="center" vertical="center" wrapText="1"/>
    </xf>
    <xf numFmtId="0" fontId="0" fillId="2" borderId="0" xfId="0" applyFont="1" applyFill="1" applyBorder="1" applyAlignment="1">
      <alignment vertical="center"/>
    </xf>
    <xf numFmtId="2" fontId="1" fillId="38" borderId="19" xfId="0" applyNumberFormat="1" applyFont="1" applyFill="1" applyBorder="1" applyAlignment="1">
      <alignment horizontal="center"/>
    </xf>
    <xf numFmtId="165" fontId="62" fillId="34" borderId="10" xfId="45" applyNumberFormat="1" applyFont="1" applyFill="1" applyBorder="1" applyAlignment="1">
      <alignment horizontal="center"/>
    </xf>
    <xf numFmtId="10" fontId="63" fillId="34" borderId="10" xfId="61" applyNumberFormat="1" applyFont="1" applyFill="1" applyBorder="1" applyAlignment="1">
      <alignment horizontal="left"/>
      <protection/>
    </xf>
    <xf numFmtId="171" fontId="63" fillId="34" borderId="27" xfId="66" applyNumberFormat="1" applyFont="1" applyFill="1" applyBorder="1" applyAlignment="1">
      <alignment horizontal="left"/>
    </xf>
    <xf numFmtId="0" fontId="109" fillId="43" borderId="0" xfId="61" applyFont="1" applyFill="1" applyBorder="1" applyAlignment="1">
      <alignment horizontal="center"/>
      <protection/>
    </xf>
    <xf numFmtId="0" fontId="23" fillId="0" borderId="10" xfId="0" applyFont="1" applyFill="1" applyBorder="1" applyAlignment="1">
      <alignment horizontal="center" vertical="center"/>
    </xf>
    <xf numFmtId="0" fontId="23" fillId="0" borderId="10" xfId="61" applyFont="1" applyFill="1" applyBorder="1">
      <alignment/>
      <protection/>
    </xf>
    <xf numFmtId="0" fontId="62" fillId="0" borderId="10" xfId="61" applyFont="1" applyFill="1" applyBorder="1" applyAlignment="1">
      <alignment horizontal="center"/>
      <protection/>
    </xf>
    <xf numFmtId="171" fontId="21" fillId="34" borderId="14" xfId="61" applyNumberFormat="1" applyFont="1" applyFill="1" applyBorder="1" applyAlignment="1">
      <alignment horizontal="center"/>
      <protection/>
    </xf>
    <xf numFmtId="14" fontId="21" fillId="43" borderId="10" xfId="61" applyNumberFormat="1" applyFont="1" applyFill="1" applyBorder="1" applyAlignment="1">
      <alignment horizontal="center"/>
      <protection/>
    </xf>
    <xf numFmtId="165" fontId="21" fillId="43" borderId="10" xfId="45" applyNumberFormat="1" applyFont="1" applyFill="1" applyBorder="1" applyAlignment="1">
      <alignment horizontal="center"/>
    </xf>
    <xf numFmtId="0" fontId="56" fillId="43" borderId="13" xfId="61" applyFont="1" applyFill="1" applyBorder="1" applyAlignment="1">
      <alignment horizontal="center"/>
      <protection/>
    </xf>
    <xf numFmtId="171" fontId="21" fillId="43" borderId="14" xfId="61" applyNumberFormat="1" applyFont="1" applyFill="1" applyBorder="1" applyAlignment="1">
      <alignment horizontal="center"/>
      <protection/>
    </xf>
    <xf numFmtId="14" fontId="21" fillId="0" borderId="13" xfId="61" applyNumberFormat="1" applyFont="1" applyFill="1" applyBorder="1" applyAlignment="1">
      <alignment horizontal="center"/>
      <protection/>
    </xf>
    <xf numFmtId="165" fontId="21" fillId="0" borderId="21" xfId="45" applyNumberFormat="1" applyFont="1" applyFill="1" applyBorder="1" applyAlignment="1">
      <alignment horizontal="center"/>
    </xf>
    <xf numFmtId="0" fontId="21" fillId="0" borderId="10" xfId="0" applyFont="1" applyBorder="1" applyAlignment="1">
      <alignment horizontal="center"/>
    </xf>
    <xf numFmtId="171" fontId="56" fillId="0" borderId="13" xfId="61" applyNumberFormat="1" applyFont="1" applyFill="1" applyBorder="1" applyAlignment="1">
      <alignment horizontal="center"/>
      <protection/>
    </xf>
    <xf numFmtId="171" fontId="21" fillId="0" borderId="10" xfId="61" applyNumberFormat="1" applyFont="1" applyFill="1" applyBorder="1" applyAlignment="1">
      <alignment horizontal="center"/>
      <protection/>
    </xf>
    <xf numFmtId="44" fontId="21" fillId="0" borderId="10" xfId="45" applyFont="1" applyFill="1" applyBorder="1" applyAlignment="1">
      <alignment vertical="center"/>
    </xf>
    <xf numFmtId="165" fontId="62" fillId="0" borderId="10" xfId="45" applyNumberFormat="1" applyFont="1" applyFill="1" applyBorder="1" applyAlignment="1">
      <alignment horizontal="center"/>
    </xf>
    <xf numFmtId="0" fontId="71" fillId="43" borderId="0" xfId="61" applyFont="1" applyFill="1">
      <alignment/>
      <protection/>
    </xf>
    <xf numFmtId="0" fontId="63" fillId="0" borderId="0" xfId="61" applyFont="1" applyFill="1">
      <alignment/>
      <protection/>
    </xf>
    <xf numFmtId="171" fontId="21" fillId="34" borderId="10" xfId="61" applyNumberFormat="1" applyFont="1" applyFill="1" applyBorder="1" applyAlignment="1">
      <alignment horizontal="center"/>
      <protection/>
    </xf>
    <xf numFmtId="0" fontId="0" fillId="0" borderId="0" xfId="0" applyFont="1" applyBorder="1" applyAlignment="1">
      <alignment horizontal="center" vertical="center"/>
    </xf>
    <xf numFmtId="42" fontId="1" fillId="0" borderId="0" xfId="0" applyNumberFormat="1" applyFont="1" applyFill="1" applyAlignment="1">
      <alignment/>
    </xf>
    <xf numFmtId="165" fontId="1" fillId="0" borderId="0" xfId="0" applyNumberFormat="1" applyFont="1" applyFill="1" applyAlignment="1">
      <alignment/>
    </xf>
    <xf numFmtId="0" fontId="63" fillId="0" borderId="21" xfId="61" applyFont="1" applyFill="1" applyBorder="1" applyAlignment="1">
      <alignment horizontal="center"/>
      <protection/>
    </xf>
    <xf numFmtId="10" fontId="63" fillId="0" borderId="15" xfId="61" applyNumberFormat="1" applyFont="1" applyFill="1" applyBorder="1" applyAlignment="1">
      <alignment horizontal="left"/>
      <protection/>
    </xf>
    <xf numFmtId="171" fontId="63" fillId="0" borderId="15" xfId="66" applyNumberFormat="1" applyFont="1" applyFill="1" applyBorder="1" applyAlignment="1">
      <alignment horizontal="left"/>
    </xf>
    <xf numFmtId="10" fontId="63" fillId="0" borderId="10" xfId="61" applyNumberFormat="1" applyFont="1" applyFill="1" applyBorder="1" applyAlignment="1">
      <alignment horizontal="left"/>
      <protection/>
    </xf>
    <xf numFmtId="171" fontId="63" fillId="0" borderId="27" xfId="66" applyNumberFormat="1" applyFont="1" applyFill="1" applyBorder="1" applyAlignment="1">
      <alignment horizontal="left"/>
    </xf>
    <xf numFmtId="194" fontId="1" fillId="0" borderId="0" xfId="0" applyNumberFormat="1" applyFont="1" applyBorder="1" applyAlignment="1">
      <alignment horizontal="left" vertical="center"/>
    </xf>
    <xf numFmtId="0" fontId="110" fillId="0" borderId="0" xfId="0" applyFont="1" applyBorder="1" applyAlignment="1">
      <alignment horizontal="left" vertical="center" indent="1"/>
    </xf>
    <xf numFmtId="194" fontId="1" fillId="0" borderId="17" xfId="0" applyNumberFormat="1" applyFont="1" applyBorder="1" applyAlignment="1">
      <alignment horizontal="left" vertical="center"/>
    </xf>
    <xf numFmtId="0" fontId="56" fillId="34" borderId="13" xfId="61" applyFont="1" applyFill="1" applyBorder="1" applyAlignment="1">
      <alignment horizontal="center"/>
      <protection/>
    </xf>
    <xf numFmtId="14" fontId="21" fillId="34" borderId="13" xfId="61" applyNumberFormat="1" applyFont="1" applyFill="1" applyBorder="1" applyAlignment="1">
      <alignment horizontal="center"/>
      <protection/>
    </xf>
    <xf numFmtId="165" fontId="21" fillId="34" borderId="21" xfId="45" applyNumberFormat="1" applyFont="1" applyFill="1" applyBorder="1" applyAlignment="1">
      <alignment horizontal="center"/>
    </xf>
    <xf numFmtId="171" fontId="56" fillId="34" borderId="13" xfId="61" applyNumberFormat="1" applyFont="1" applyFill="1" applyBorder="1" applyAlignment="1">
      <alignment horizontal="center"/>
      <protection/>
    </xf>
    <xf numFmtId="0" fontId="21" fillId="0" borderId="0" xfId="0" applyFont="1" applyFill="1" applyAlignment="1">
      <alignment horizontal="center"/>
    </xf>
    <xf numFmtId="44" fontId="21" fillId="0" borderId="10" xfId="45" applyNumberFormat="1" applyFont="1" applyFill="1" applyBorder="1" applyAlignment="1">
      <alignment horizontal="center"/>
    </xf>
    <xf numFmtId="44" fontId="21" fillId="34" borderId="10" xfId="45" applyNumberFormat="1" applyFont="1" applyFill="1" applyBorder="1" applyAlignment="1">
      <alignment horizontal="center"/>
    </xf>
    <xf numFmtId="0" fontId="21" fillId="0" borderId="0" xfId="0" applyFont="1" applyAlignment="1">
      <alignment/>
    </xf>
    <xf numFmtId="0" fontId="23" fillId="0" borderId="0" xfId="0" applyFont="1" applyAlignment="1">
      <alignment/>
    </xf>
    <xf numFmtId="0" fontId="21" fillId="0" borderId="10" xfId="0" applyFont="1" applyBorder="1" applyAlignment="1">
      <alignment/>
    </xf>
    <xf numFmtId="6" fontId="21" fillId="0" borderId="10" xfId="0" applyNumberFormat="1" applyFont="1" applyBorder="1" applyAlignment="1">
      <alignment horizontal="left"/>
    </xf>
    <xf numFmtId="0" fontId="38" fillId="34" borderId="10" xfId="55" applyFont="1" applyFill="1" applyBorder="1" applyAlignment="1" applyProtection="1">
      <alignment horizontal="center"/>
      <protection/>
    </xf>
    <xf numFmtId="0" fontId="56" fillId="46" borderId="0" xfId="0" applyFont="1" applyFill="1" applyAlignment="1">
      <alignment/>
    </xf>
    <xf numFmtId="0" fontId="21" fillId="40" borderId="10" xfId="0" applyFont="1" applyFill="1" applyBorder="1" applyAlignment="1">
      <alignment vertical="top" wrapText="1"/>
    </xf>
    <xf numFmtId="0" fontId="21" fillId="40" borderId="11" xfId="0" applyFont="1" applyFill="1" applyBorder="1" applyAlignment="1">
      <alignment vertical="top" wrapText="1"/>
    </xf>
    <xf numFmtId="0" fontId="21" fillId="0" borderId="0" xfId="0" applyFont="1" applyAlignment="1">
      <alignment wrapText="1"/>
    </xf>
    <xf numFmtId="0" fontId="21" fillId="0" borderId="14" xfId="0" applyFont="1" applyBorder="1" applyAlignment="1">
      <alignment horizontal="left" vertical="center"/>
    </xf>
    <xf numFmtId="0" fontId="63" fillId="0" borderId="27" xfId="0" applyFont="1" applyBorder="1" applyAlignment="1">
      <alignment horizontal="left" vertical="center"/>
    </xf>
    <xf numFmtId="0" fontId="63" fillId="38" borderId="27" xfId="0" applyFont="1" applyFill="1" applyBorder="1" applyAlignment="1">
      <alignment horizontal="left" vertical="center"/>
    </xf>
    <xf numFmtId="44" fontId="21" fillId="38" borderId="10" xfId="45" applyFont="1" applyFill="1" applyBorder="1" applyAlignment="1">
      <alignment vertical="center"/>
    </xf>
    <xf numFmtId="171" fontId="21" fillId="38" borderId="10" xfId="61" applyNumberFormat="1" applyFont="1" applyFill="1" applyBorder="1" applyAlignment="1">
      <alignment horizontal="center"/>
      <protection/>
    </xf>
    <xf numFmtId="1" fontId="21" fillId="0" borderId="0" xfId="0" applyNumberFormat="1" applyFont="1" applyAlignment="1">
      <alignment/>
    </xf>
    <xf numFmtId="0" fontId="21" fillId="0" borderId="0" xfId="0" applyFont="1" applyFill="1" applyAlignment="1">
      <alignment vertical="center"/>
    </xf>
    <xf numFmtId="0" fontId="73" fillId="38" borderId="14" xfId="55" applyFont="1" applyFill="1" applyBorder="1" applyAlignment="1" applyProtection="1">
      <alignment horizontal="left" vertical="center"/>
      <protection/>
    </xf>
    <xf numFmtId="0" fontId="5" fillId="2" borderId="19" xfId="0" applyFont="1" applyFill="1" applyBorder="1" applyAlignment="1">
      <alignment horizontal="left" vertical="center"/>
    </xf>
    <xf numFmtId="0" fontId="5" fillId="2" borderId="0" xfId="0" applyFont="1" applyFill="1" applyBorder="1" applyAlignment="1">
      <alignment horizontal="left" vertical="center"/>
    </xf>
    <xf numFmtId="0" fontId="0" fillId="2" borderId="0" xfId="0" applyFill="1" applyAlignment="1">
      <alignment vertical="center"/>
    </xf>
    <xf numFmtId="0" fontId="4" fillId="42" borderId="19" xfId="0" applyFont="1" applyFill="1" applyBorder="1" applyAlignment="1">
      <alignment horizontal="right" vertical="center"/>
    </xf>
    <xf numFmtId="0" fontId="0" fillId="0" borderId="0" xfId="0" applyAlignment="1">
      <alignment horizontal="right" vertical="center"/>
    </xf>
    <xf numFmtId="0" fontId="1" fillId="3" borderId="23" xfId="0" applyFont="1" applyFill="1" applyBorder="1" applyAlignment="1">
      <alignment horizontal="right" vertical="center"/>
    </xf>
    <xf numFmtId="0" fontId="29" fillId="42" borderId="21" xfId="0" applyFont="1" applyFill="1" applyBorder="1" applyAlignment="1">
      <alignment horizontal="left" vertical="center"/>
    </xf>
    <xf numFmtId="0" fontId="0" fillId="0" borderId="16" xfId="0"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7" fillId="0" borderId="0" xfId="0" applyFont="1" applyAlignment="1">
      <alignment vertical="center"/>
    </xf>
    <xf numFmtId="0" fontId="5" fillId="0" borderId="19" xfId="0" applyFont="1" applyBorder="1" applyAlignment="1">
      <alignment vertical="center"/>
    </xf>
    <xf numFmtId="0" fontId="0" fillId="0" borderId="0" xfId="0" applyAlignment="1">
      <alignment vertical="center"/>
    </xf>
    <xf numFmtId="0" fontId="4" fillId="42" borderId="22" xfId="0" applyFont="1" applyFill="1" applyBorder="1" applyAlignment="1">
      <alignment horizontal="right" vertical="center"/>
    </xf>
    <xf numFmtId="0" fontId="0" fillId="0" borderId="17" xfId="0" applyBorder="1" applyAlignment="1">
      <alignment horizontal="right" vertical="center"/>
    </xf>
    <xf numFmtId="0" fontId="111" fillId="42" borderId="22" xfId="0" applyFont="1" applyFill="1" applyBorder="1" applyAlignment="1">
      <alignment horizontal="right" vertical="center"/>
    </xf>
    <xf numFmtId="0" fontId="111" fillId="0" borderId="17" xfId="0" applyFont="1" applyBorder="1" applyAlignment="1">
      <alignment horizontal="right" vertical="center"/>
    </xf>
    <xf numFmtId="0" fontId="11" fillId="0" borderId="0" xfId="55" applyAlignment="1" applyProtection="1">
      <alignment/>
      <protection/>
    </xf>
    <xf numFmtId="0" fontId="5" fillId="0" borderId="22" xfId="0" applyFont="1" applyBorder="1" applyAlignment="1">
      <alignment vertical="center"/>
    </xf>
    <xf numFmtId="0" fontId="0" fillId="0" borderId="17" xfId="0" applyBorder="1" applyAlignment="1">
      <alignment vertical="center"/>
    </xf>
    <xf numFmtId="0" fontId="1" fillId="16" borderId="23" xfId="0" applyFont="1" applyFill="1" applyBorder="1" applyAlignment="1">
      <alignment horizontal="left" vertical="center"/>
    </xf>
    <xf numFmtId="0" fontId="112" fillId="0" borderId="21" xfId="0" applyFont="1" applyBorder="1" applyAlignment="1">
      <alignment horizontal="center" vertical="center" wrapText="1"/>
    </xf>
    <xf numFmtId="0" fontId="112" fillId="0" borderId="23" xfId="0" applyFont="1" applyBorder="1" applyAlignment="1">
      <alignment horizontal="center" vertical="center" wrapText="1"/>
    </xf>
    <xf numFmtId="0" fontId="3" fillId="0" borderId="0" xfId="0" applyFont="1" applyBorder="1" applyAlignment="1">
      <alignment horizontal="left" vertical="center"/>
    </xf>
    <xf numFmtId="0" fontId="1" fillId="34" borderId="23" xfId="0" applyFont="1" applyFill="1" applyBorder="1" applyAlignment="1">
      <alignment horizontal="right" vertical="center"/>
    </xf>
    <xf numFmtId="0" fontId="1" fillId="34" borderId="23" xfId="0" applyFont="1" applyFill="1" applyBorder="1" applyAlignment="1">
      <alignment horizontal="left" vertical="center"/>
    </xf>
    <xf numFmtId="42" fontId="1" fillId="3" borderId="14" xfId="45" applyNumberFormat="1"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1" fillId="16" borderId="23" xfId="0" applyFont="1" applyFill="1" applyBorder="1" applyAlignment="1">
      <alignment horizontal="right" vertical="center"/>
    </xf>
    <xf numFmtId="0" fontId="1" fillId="8" borderId="23" xfId="0" applyFont="1" applyFill="1" applyBorder="1" applyAlignment="1">
      <alignment horizontal="right" vertical="center"/>
    </xf>
    <xf numFmtId="42" fontId="1" fillId="8" borderId="14" xfId="45" applyNumberFormat="1" applyFont="1" applyFill="1"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1" fillId="8" borderId="23" xfId="0" applyFont="1" applyFill="1" applyBorder="1" applyAlignment="1">
      <alignment horizontal="left" vertical="center"/>
    </xf>
    <xf numFmtId="0" fontId="1" fillId="3" borderId="23" xfId="0" applyFont="1" applyFill="1" applyBorder="1" applyAlignment="1">
      <alignment horizontal="left" vertical="center"/>
    </xf>
    <xf numFmtId="165" fontId="1" fillId="38" borderId="14" xfId="45" applyNumberFormat="1" applyFont="1" applyFill="1" applyBorder="1" applyAlignment="1">
      <alignment vertical="center"/>
    </xf>
    <xf numFmtId="2" fontId="1" fillId="38" borderId="17" xfId="45" applyNumberFormat="1" applyFont="1" applyFill="1" applyBorder="1" applyAlignment="1">
      <alignment horizontal="center"/>
    </xf>
    <xf numFmtId="2" fontId="1" fillId="38" borderId="0" xfId="45" applyNumberFormat="1" applyFont="1" applyFill="1" applyBorder="1" applyAlignment="1">
      <alignment horizontal="center"/>
    </xf>
    <xf numFmtId="0" fontId="1" fillId="0" borderId="16" xfId="0" applyFont="1" applyBorder="1" applyAlignment="1">
      <alignment horizontal="center"/>
    </xf>
    <xf numFmtId="10" fontId="1" fillId="38" borderId="19" xfId="66" applyNumberFormat="1" applyFont="1" applyFill="1" applyBorder="1" applyAlignment="1">
      <alignment horizontal="center"/>
    </xf>
    <xf numFmtId="10" fontId="0" fillId="0" borderId="19" xfId="66" applyNumberFormat="1" applyFont="1" applyBorder="1" applyAlignment="1">
      <alignment horizontal="center"/>
    </xf>
    <xf numFmtId="10" fontId="0" fillId="0" borderId="21" xfId="66" applyNumberFormat="1" applyFont="1" applyBorder="1" applyAlignment="1">
      <alignment horizontal="center"/>
    </xf>
    <xf numFmtId="10" fontId="1" fillId="38" borderId="0" xfId="66" applyNumberFormat="1" applyFont="1" applyFill="1" applyBorder="1" applyAlignment="1">
      <alignment horizontal="center"/>
    </xf>
    <xf numFmtId="10" fontId="0" fillId="0" borderId="0" xfId="66" applyNumberFormat="1" applyFont="1" applyBorder="1" applyAlignment="1">
      <alignment horizontal="center"/>
    </xf>
    <xf numFmtId="10" fontId="0" fillId="0" borderId="16" xfId="66" applyNumberFormat="1" applyFont="1" applyBorder="1" applyAlignment="1">
      <alignment horizontal="center"/>
    </xf>
    <xf numFmtId="2" fontId="1" fillId="38" borderId="22" xfId="0" applyNumberFormat="1" applyFont="1" applyFill="1" applyBorder="1" applyAlignment="1">
      <alignment horizontal="center"/>
    </xf>
    <xf numFmtId="2" fontId="1" fillId="38" borderId="19" xfId="0" applyNumberFormat="1" applyFont="1" applyFill="1" applyBorder="1" applyAlignment="1">
      <alignment horizontal="center"/>
    </xf>
    <xf numFmtId="0" fontId="1" fillId="0" borderId="21" xfId="0" applyFont="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42" fontId="1" fillId="34" borderId="14" xfId="45" applyNumberFormat="1" applyFont="1" applyFill="1" applyBorder="1" applyAlignment="1">
      <alignment vertical="center"/>
    </xf>
    <xf numFmtId="42" fontId="1" fillId="16" borderId="14" xfId="45" applyNumberFormat="1" applyFont="1" applyFill="1" applyBorder="1" applyAlignment="1">
      <alignment vertical="center"/>
    </xf>
    <xf numFmtId="0" fontId="1" fillId="38" borderId="23" xfId="0" applyFont="1" applyFill="1" applyBorder="1" applyAlignment="1">
      <alignment horizontal="right" vertical="center"/>
    </xf>
    <xf numFmtId="2" fontId="1" fillId="38" borderId="25" xfId="0" applyNumberFormat="1" applyFont="1" applyFill="1" applyBorder="1" applyAlignment="1">
      <alignment horizontal="center"/>
    </xf>
    <xf numFmtId="2" fontId="1" fillId="38" borderId="24" xfId="0" applyNumberFormat="1" applyFont="1" applyFill="1" applyBorder="1" applyAlignment="1">
      <alignment horizontal="center"/>
    </xf>
    <xf numFmtId="0" fontId="1" fillId="0" borderId="15" xfId="0" applyFont="1"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11" fillId="0" borderId="19" xfId="55" applyBorder="1" applyAlignment="1" applyProtection="1">
      <alignment horizontal="left" vertical="center"/>
      <protection/>
    </xf>
    <xf numFmtId="0" fontId="11" fillId="0" borderId="0" xfId="55" applyBorder="1" applyAlignment="1" applyProtection="1">
      <alignment horizontal="left" vertical="center"/>
      <protection/>
    </xf>
    <xf numFmtId="0" fontId="11" fillId="0" borderId="0" xfId="55" applyBorder="1" applyAlignment="1" applyProtection="1">
      <alignment horizontal="left" vertical="top"/>
      <protection/>
    </xf>
    <xf numFmtId="0" fontId="0" fillId="0" borderId="0" xfId="0" applyFont="1" applyBorder="1" applyAlignment="1">
      <alignment horizontal="left" vertical="top"/>
    </xf>
    <xf numFmtId="0" fontId="0" fillId="0" borderId="24" xfId="0" applyFont="1" applyBorder="1" applyAlignment="1">
      <alignment horizontal="left" vertical="top"/>
    </xf>
    <xf numFmtId="194" fontId="1" fillId="0" borderId="0" xfId="0" applyNumberFormat="1" applyFont="1" applyBorder="1" applyAlignment="1">
      <alignment horizontal="righ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8" fillId="0" borderId="19" xfId="0" applyFont="1" applyBorder="1" applyAlignment="1">
      <alignment horizontal="left" vertical="center" wrapText="1" indent="1"/>
    </xf>
    <xf numFmtId="0" fontId="113" fillId="0" borderId="0" xfId="0" applyFont="1" applyBorder="1" applyAlignment="1">
      <alignment horizontal="left" vertical="center" wrapText="1" indent="1"/>
    </xf>
    <xf numFmtId="0" fontId="113" fillId="0" borderId="19" xfId="0" applyFont="1" applyBorder="1" applyAlignment="1">
      <alignment horizontal="left" vertical="center" wrapText="1" indent="1"/>
    </xf>
    <xf numFmtId="0" fontId="113" fillId="0" borderId="21" xfId="0" applyFont="1" applyBorder="1" applyAlignment="1">
      <alignment horizontal="left" vertical="center" wrapText="1" indent="1"/>
    </xf>
    <xf numFmtId="0" fontId="113" fillId="0" borderId="16" xfId="0" applyFont="1" applyBorder="1" applyAlignment="1">
      <alignment horizontal="left" vertical="center" wrapText="1" indent="1"/>
    </xf>
    <xf numFmtId="165" fontId="1" fillId="0" borderId="14" xfId="45" applyNumberFormat="1" applyFont="1" applyBorder="1" applyAlignment="1">
      <alignment horizontal="left" vertical="center"/>
    </xf>
    <xf numFmtId="165" fontId="1" fillId="0" borderId="23" xfId="45" applyNumberFormat="1" applyFont="1" applyBorder="1" applyAlignment="1">
      <alignment horizontal="left" vertical="center"/>
    </xf>
    <xf numFmtId="165" fontId="1" fillId="0" borderId="27" xfId="45" applyNumberFormat="1" applyFont="1" applyBorder="1" applyAlignment="1">
      <alignment horizontal="left" vertical="center"/>
    </xf>
    <xf numFmtId="0" fontId="1" fillId="38" borderId="23" xfId="0" applyFont="1" applyFill="1" applyBorder="1" applyAlignment="1">
      <alignment horizontal="left" vertical="center"/>
    </xf>
    <xf numFmtId="0" fontId="113" fillId="0" borderId="0" xfId="0" applyFont="1" applyBorder="1" applyAlignment="1">
      <alignment horizontal="left" vertical="top" wrapText="1"/>
    </xf>
    <xf numFmtId="0" fontId="110" fillId="0" borderId="19" xfId="0" applyFont="1" applyBorder="1" applyAlignment="1">
      <alignment horizontal="left" vertical="center" indent="1"/>
    </xf>
    <xf numFmtId="0" fontId="0" fillId="0" borderId="0" xfId="0" applyAlignment="1">
      <alignment horizontal="left" vertical="center" indent="1"/>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9" fillId="47" borderId="14" xfId="0" applyFont="1" applyFill="1" applyBorder="1" applyAlignment="1">
      <alignment horizontal="left" vertical="center"/>
    </xf>
    <xf numFmtId="0" fontId="19" fillId="47" borderId="23" xfId="0" applyFont="1" applyFill="1" applyBorder="1" applyAlignment="1">
      <alignment horizontal="left" vertical="center"/>
    </xf>
    <xf numFmtId="0" fontId="19" fillId="47" borderId="27" xfId="0" applyFont="1" applyFill="1" applyBorder="1" applyAlignment="1">
      <alignment horizontal="left" vertical="center"/>
    </xf>
    <xf numFmtId="0" fontId="110" fillId="0" borderId="0" xfId="0" applyFont="1" applyBorder="1" applyAlignment="1">
      <alignment horizontal="right" vertical="center" indent="1"/>
    </xf>
    <xf numFmtId="0" fontId="0" fillId="0" borderId="0" xfId="0" applyAlignment="1">
      <alignment horizontal="right" vertical="center" indent="1"/>
    </xf>
    <xf numFmtId="0" fontId="110" fillId="0" borderId="0" xfId="0" applyFont="1" applyAlignment="1">
      <alignment/>
    </xf>
    <xf numFmtId="0" fontId="1" fillId="38" borderId="22" xfId="0" applyFont="1" applyFill="1"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26" fillId="38" borderId="19" xfId="0" applyFont="1" applyFill="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0" fillId="0" borderId="17" xfId="0" applyFont="1" applyBorder="1" applyAlignment="1">
      <alignment horizontal="left" vertical="top"/>
    </xf>
    <xf numFmtId="0" fontId="0" fillId="0" borderId="17"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22" xfId="0" applyFont="1" applyBorder="1" applyAlignment="1">
      <alignment horizontal="left" vertical="center"/>
    </xf>
    <xf numFmtId="0" fontId="0" fillId="0" borderId="17" xfId="0" applyFont="1" applyBorder="1" applyAlignment="1">
      <alignment horizontal="left" vertical="center"/>
    </xf>
    <xf numFmtId="194" fontId="1" fillId="0" borderId="17" xfId="0" applyNumberFormat="1" applyFont="1" applyBorder="1" applyAlignment="1">
      <alignment horizontal="right" vertical="center"/>
    </xf>
    <xf numFmtId="194" fontId="1" fillId="0" borderId="0" xfId="0" applyNumberFormat="1" applyFont="1" applyBorder="1" applyAlignment="1">
      <alignment horizontal="left" vertical="center"/>
    </xf>
    <xf numFmtId="0" fontId="0" fillId="0" borderId="0" xfId="0" applyAlignment="1">
      <alignment horizontal="left" vertical="center"/>
    </xf>
    <xf numFmtId="0" fontId="21" fillId="0" borderId="14" xfId="0" applyFont="1" applyBorder="1" applyAlignment="1">
      <alignment horizontal="left" vertical="center"/>
    </xf>
    <xf numFmtId="0" fontId="63" fillId="0" borderId="27" xfId="0" applyFont="1" applyBorder="1" applyAlignment="1">
      <alignment horizontal="left" vertical="center"/>
    </xf>
    <xf numFmtId="165" fontId="21" fillId="0" borderId="14" xfId="45" applyNumberFormat="1" applyFont="1" applyFill="1" applyBorder="1" applyAlignment="1">
      <alignment horizontal="center"/>
    </xf>
    <xf numFmtId="165" fontId="21" fillId="0" borderId="27" xfId="45" applyNumberFormat="1" applyFont="1" applyFill="1" applyBorder="1" applyAlignment="1">
      <alignment horizontal="center"/>
    </xf>
    <xf numFmtId="0" fontId="109" fillId="43" borderId="0" xfId="61" applyFont="1" applyFill="1" applyBorder="1" applyAlignment="1">
      <alignment horizontal="center"/>
      <protection/>
    </xf>
    <xf numFmtId="0" fontId="23" fillId="43" borderId="14" xfId="61" applyFont="1" applyFill="1" applyBorder="1" applyAlignment="1">
      <alignment horizontal="center"/>
      <protection/>
    </xf>
    <xf numFmtId="0" fontId="23" fillId="43" borderId="27" xfId="61" applyFont="1" applyFill="1" applyBorder="1" applyAlignment="1">
      <alignment horizontal="center"/>
      <protection/>
    </xf>
    <xf numFmtId="165" fontId="21" fillId="34" borderId="14" xfId="45" applyNumberFormat="1" applyFont="1" applyFill="1" applyBorder="1" applyAlignment="1">
      <alignment horizontal="center"/>
    </xf>
    <xf numFmtId="165" fontId="21" fillId="34" borderId="27" xfId="45" applyNumberFormat="1" applyFont="1" applyFill="1" applyBorder="1" applyAlignment="1">
      <alignment horizontal="center"/>
    </xf>
    <xf numFmtId="0" fontId="109" fillId="43" borderId="16" xfId="61" applyFont="1" applyFill="1" applyBorder="1" applyAlignment="1">
      <alignment horizontal="center"/>
      <protection/>
    </xf>
    <xf numFmtId="0" fontId="23" fillId="0" borderId="14" xfId="0" applyFont="1" applyFill="1" applyBorder="1" applyAlignment="1">
      <alignment horizontal="center" vertical="center"/>
    </xf>
    <xf numFmtId="0" fontId="21" fillId="43" borderId="0" xfId="61" applyFont="1" applyFill="1" applyAlignment="1">
      <alignment horizontal="left" vertical="center"/>
      <protection/>
    </xf>
    <xf numFmtId="0" fontId="21" fillId="43" borderId="16" xfId="61" applyFont="1" applyFill="1" applyBorder="1" applyAlignment="1">
      <alignment horizontal="left" vertical="center"/>
      <protection/>
    </xf>
    <xf numFmtId="0" fontId="11" fillId="43" borderId="0" xfId="55" applyFill="1" applyAlignment="1" applyProtection="1">
      <alignment horizontal="left" indent="1"/>
      <protection/>
    </xf>
    <xf numFmtId="0" fontId="75" fillId="43" borderId="0" xfId="61" applyFont="1" applyFill="1" applyBorder="1" applyAlignment="1">
      <alignment horizontal="center"/>
      <protection/>
    </xf>
    <xf numFmtId="0" fontId="114" fillId="43" borderId="0" xfId="61" applyFont="1" applyFill="1" applyBorder="1" applyAlignment="1">
      <alignment horizontal="center"/>
      <protection/>
    </xf>
    <xf numFmtId="0" fontId="0" fillId="0" borderId="0" xfId="0" applyFont="1" applyAlignment="1">
      <alignment wrapText="1"/>
    </xf>
    <xf numFmtId="0" fontId="0" fillId="0" borderId="0" xfId="0" applyAlignment="1">
      <alignment wrapText="1"/>
    </xf>
    <xf numFmtId="0" fontId="23" fillId="40" borderId="14" xfId="0" applyFont="1" applyFill="1" applyBorder="1" applyAlignment="1">
      <alignment horizontal="center"/>
    </xf>
    <xf numFmtId="0" fontId="1" fillId="40" borderId="27" xfId="0" applyFont="1" applyFill="1" applyBorder="1" applyAlignment="1">
      <alignment horizontal="center"/>
    </xf>
    <xf numFmtId="0" fontId="103" fillId="45" borderId="29" xfId="0" applyFont="1" applyFill="1" applyBorder="1" applyAlignment="1">
      <alignment horizontal="center" vertical="center" wrapText="1"/>
    </xf>
    <xf numFmtId="0" fontId="103" fillId="45" borderId="30" xfId="0" applyFont="1" applyFill="1" applyBorder="1" applyAlignment="1">
      <alignment horizontal="center" vertical="center" wrapText="1"/>
    </xf>
    <xf numFmtId="0" fontId="96" fillId="0" borderId="0" xfId="0" applyFont="1" applyAlignment="1">
      <alignment horizontal="left" vertical="center" wrapText="1"/>
    </xf>
    <xf numFmtId="0" fontId="100" fillId="0" borderId="10" xfId="0" applyFont="1" applyBorder="1" applyAlignment="1">
      <alignment horizontal="center" vertical="center" wrapText="1"/>
    </xf>
    <xf numFmtId="0" fontId="96" fillId="0" borderId="0" xfId="0" applyFont="1" applyBorder="1" applyAlignment="1">
      <alignment horizontal="left" vertical="top" wrapText="1"/>
    </xf>
    <xf numFmtId="0" fontId="100" fillId="0" borderId="10" xfId="0" applyFont="1" applyBorder="1" applyAlignment="1">
      <alignment vertical="top" wrapText="1"/>
    </xf>
    <xf numFmtId="9" fontId="100" fillId="0" borderId="10" xfId="0" applyNumberFormat="1" applyFont="1" applyBorder="1" applyAlignment="1">
      <alignment horizontal="center" vertical="center" wrapText="1"/>
    </xf>
    <xf numFmtId="0" fontId="11" fillId="0" borderId="10" xfId="55" applyBorder="1" applyAlignment="1" applyProtection="1">
      <alignment vertical="center" wrapText="1"/>
      <protection/>
    </xf>
    <xf numFmtId="9" fontId="94" fillId="34" borderId="10" xfId="0" applyNumberFormat="1"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100" fillId="0" borderId="10" xfId="0" applyFont="1" applyBorder="1" applyAlignment="1">
      <alignment vertical="center" wrapText="1"/>
    </xf>
    <xf numFmtId="0" fontId="14" fillId="16" borderId="16" xfId="60" applyFont="1" applyFill="1" applyBorder="1" applyAlignment="1">
      <alignment horizontal="center"/>
      <protection/>
    </xf>
    <xf numFmtId="0" fontId="13" fillId="16" borderId="16" xfId="60" applyFont="1" applyFill="1" applyBorder="1" applyAlignment="1">
      <alignment horizontal="center"/>
      <protection/>
    </xf>
    <xf numFmtId="0" fontId="14" fillId="16" borderId="0" xfId="60" applyFont="1" applyFill="1" applyAlignment="1">
      <alignment horizontal="center"/>
      <protection/>
    </xf>
    <xf numFmtId="0" fontId="13" fillId="16" borderId="0" xfId="60" applyFont="1" applyFill="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7" hidden="1"/>
        <xdr:cNvPicPr preferRelativeResize="1">
          <a:picLocks noChangeAspect="1"/>
        </xdr:cNvPicPr>
      </xdr:nvPicPr>
      <xdr:blipFill>
        <a:blip r:embed="rId1"/>
        <a:stretch>
          <a:fillRect/>
        </a:stretch>
      </xdr:blipFill>
      <xdr:spPr>
        <a:xfrm>
          <a:off x="838200" y="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10</xdr:row>
      <xdr:rowOff>38100</xdr:rowOff>
    </xdr:from>
    <xdr:to>
      <xdr:col>0</xdr:col>
      <xdr:colOff>190500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66675" y="1524000"/>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E%20TEMPLATES\file:\\C:\GRANTS\JILL%20KLEIN%20BUDGETS\Lettenmaier%20(JK)\LETTENMAIER%20PROPOSALS\BONNEVILLE\BPA%20FULL%20APPLICATION\BPA%20BUDGET%20DETAIL%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W BUDGET TOT PROJECT COSTS"/>
      <sheetName val="COST SHARE PROJECTIONS"/>
      <sheetName val="GRAD R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ashington.edu/research/?page=ospRates" TargetMode="External" /><Relationship Id="rId2" Type="http://schemas.openxmlformats.org/officeDocument/2006/relationships/hyperlink" Target="https://www.washington.edu/research/policies/gim-19-internal-deadlines-for-proposals-to-external-entities/" TargetMode="External" /><Relationship Id="rId3" Type="http://schemas.openxmlformats.org/officeDocument/2006/relationships/hyperlink" Target="http://finance.uw.edu/fr/fringe-benefit-load-rat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pb.washington.edu/content/tuition-and-required-fees" TargetMode="External" /><Relationship Id="rId2" Type="http://schemas.openxmlformats.org/officeDocument/2006/relationships/hyperlink" Target="http://www.grad.washington.edu/students/fa/salaries/ra2012-2013variable.pdf" TargetMode="External" /><Relationship Id="rId3" Type="http://schemas.openxmlformats.org/officeDocument/2006/relationships/hyperlink" Target="https://www.washington.edu/opb/tuition-fees/current-tuition-and-fees-dashboards/quarterly-tuition-and-fees-pdf-files/" TargetMode="External" /><Relationship Id="rId4" Type="http://schemas.openxmlformats.org/officeDocument/2006/relationships/hyperlink" Target="https://grad.uw.edu/graduate-student-funding/funding-information-for-departments/administering-assistantships/ta-ra-salaries/" TargetMode="External" /><Relationship Id="rId5" Type="http://schemas.openxmlformats.org/officeDocument/2006/relationships/hyperlink" Target="https://s3-us-west-2.amazonaws.com/uw-s3-cdn/wp-content/uploads/sites/162/2021/10/01151532/2021-22SeattleQuarterlySummerTuitionAndFee.pdf" TargetMode="External" /><Relationship Id="rId6" Type="http://schemas.openxmlformats.org/officeDocument/2006/relationships/hyperlink" Target="https://grad.uw.edu/wp-content/uploads/2022-23-GRSA_salary_chart.pdf"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hr.uw.edu/comp/overtime-for-non-academic-staff/flsa-wmwa-overtime-eligibility-and-exemption/" TargetMode="External" /><Relationship Id="rId2" Type="http://schemas.openxmlformats.org/officeDocument/2006/relationships/hyperlink" Target="https://hr.uw.edu/labor/wp-content/uploads/sites/8/2021/05/UAW-2021-24-CBA-Summary-Chart_Final_2.pdf"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2.washington.edu/fm/fa/fringe-benefit-load-rate#rates"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ashington.edu/research/osp/gim/ONR-Prorated-Direct-Cost-Rate.pdf" TargetMode="External" /><Relationship Id="rId2" Type="http://schemas.openxmlformats.org/officeDocument/2006/relationships/hyperlink" Target="http://www.washington.edu/research/osp/gim/gim13a.html" TargetMode="External" /><Relationship Id="rId3" Type="http://schemas.openxmlformats.org/officeDocument/2006/relationships/hyperlink" Target="http://www.washington.edu/research/?page=ospRates"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34"/>
  <sheetViews>
    <sheetView showGridLines="0" tabSelected="1" zoomScale="75" zoomScaleNormal="75" zoomScalePageLayoutView="0" workbookViewId="0" topLeftCell="A1">
      <pane xSplit="10" ySplit="11" topLeftCell="K12" activePane="bottomRight" state="frozen"/>
      <selection pane="topLeft" activeCell="A1" sqref="A1"/>
      <selection pane="topRight" activeCell="K1" sqref="K1"/>
      <selection pane="bottomLeft" activeCell="A12" sqref="A12"/>
      <selection pane="bottomRight" activeCell="E1" sqref="E1:P1"/>
    </sheetView>
  </sheetViews>
  <sheetFormatPr defaultColWidth="9.140625" defaultRowHeight="12.75"/>
  <cols>
    <col min="1" max="1" width="4.28125" style="93" customWidth="1"/>
    <col min="2" max="2" width="1.7109375" style="93" customWidth="1"/>
    <col min="3" max="3" width="1.28515625" style="93" customWidth="1"/>
    <col min="4" max="4" width="14.00390625" style="93" customWidth="1"/>
    <col min="5" max="5" width="12.8515625" style="93" customWidth="1"/>
    <col min="6" max="6" width="8.7109375" style="93" customWidth="1"/>
    <col min="7" max="7" width="8.00390625" style="93" customWidth="1"/>
    <col min="8" max="8" width="7.140625" style="93" customWidth="1"/>
    <col min="9" max="9" width="12.00390625" style="93" customWidth="1"/>
    <col min="10" max="10" width="2.8515625" style="93" customWidth="1"/>
    <col min="11" max="11" width="14.7109375" style="93" customWidth="1"/>
    <col min="12" max="16" width="12.7109375" style="93" customWidth="1"/>
    <col min="17" max="17" width="2.8515625" style="271" customWidth="1"/>
    <col min="18" max="20" width="8.57421875" style="0" hidden="1" customWidth="1"/>
    <col min="21" max="21" width="3.421875" style="0" hidden="1" customWidth="1"/>
    <col min="22" max="24" width="8.57421875" style="0" hidden="1" customWidth="1"/>
    <col min="25" max="25" width="11.28125" style="271" bestFit="1" customWidth="1"/>
    <col min="26" max="16384" width="9.140625" style="93" customWidth="1"/>
  </cols>
  <sheetData>
    <row r="1" spans="1:26" ht="20.25" customHeight="1">
      <c r="A1" s="573" t="s">
        <v>209</v>
      </c>
      <c r="B1" s="574"/>
      <c r="C1" s="574"/>
      <c r="D1" s="574"/>
      <c r="E1" s="574"/>
      <c r="F1" s="574"/>
      <c r="G1" s="574"/>
      <c r="H1" s="574"/>
      <c r="I1" s="574"/>
      <c r="J1" s="574"/>
      <c r="K1" s="574"/>
      <c r="L1" s="574"/>
      <c r="M1" s="574"/>
      <c r="N1" s="574"/>
      <c r="O1" s="574"/>
      <c r="P1" s="575"/>
      <c r="Q1" s="258"/>
      <c r="Z1" s="568"/>
    </row>
    <row r="2" spans="1:26" ht="18" customHeight="1">
      <c r="A2" s="590" t="s">
        <v>246</v>
      </c>
      <c r="B2" s="591"/>
      <c r="C2" s="591"/>
      <c r="D2" s="591"/>
      <c r="E2" s="592"/>
      <c r="F2" s="506"/>
      <c r="G2" s="506"/>
      <c r="H2" s="506"/>
      <c r="I2" s="506"/>
      <c r="J2" s="467"/>
      <c r="K2" s="356" t="s">
        <v>46</v>
      </c>
      <c r="L2" s="585"/>
      <c r="M2" s="586"/>
      <c r="N2" s="586"/>
      <c r="O2" s="586"/>
      <c r="P2" s="587"/>
      <c r="Q2" s="259"/>
      <c r="Z2" s="568"/>
    </row>
    <row r="3" spans="1:26" s="94" customFormat="1" ht="18" customHeight="1">
      <c r="A3" s="557" t="s">
        <v>277</v>
      </c>
      <c r="B3" s="558"/>
      <c r="C3" s="558"/>
      <c r="D3" s="558"/>
      <c r="E3" s="576"/>
      <c r="F3" s="577"/>
      <c r="G3" s="577"/>
      <c r="H3" s="577"/>
      <c r="I3" s="577"/>
      <c r="J3" s="466"/>
      <c r="K3" s="358" t="s">
        <v>45</v>
      </c>
      <c r="L3" s="554"/>
      <c r="M3" s="588"/>
      <c r="N3" s="588"/>
      <c r="O3" s="588"/>
      <c r="P3" s="589"/>
      <c r="Q3" s="259"/>
      <c r="R3" s="260"/>
      <c r="S3" s="260"/>
      <c r="T3" s="260"/>
      <c r="U3" s="260"/>
      <c r="V3" s="260"/>
      <c r="W3" s="260"/>
      <c r="X3" s="260"/>
      <c r="Y3" s="290"/>
      <c r="Z3" s="568"/>
    </row>
    <row r="4" spans="1:26" s="95" customFormat="1" ht="18" customHeight="1">
      <c r="A4" s="569" t="s">
        <v>278</v>
      </c>
      <c r="B4" s="570"/>
      <c r="C4" s="570"/>
      <c r="D4" s="570"/>
      <c r="E4" s="576"/>
      <c r="F4" s="577"/>
      <c r="G4" s="577"/>
      <c r="H4" s="577"/>
      <c r="I4" s="577"/>
      <c r="J4" s="466"/>
      <c r="K4" s="361" t="s">
        <v>207</v>
      </c>
      <c r="L4" s="588"/>
      <c r="M4" s="588"/>
      <c r="N4" s="588"/>
      <c r="O4" s="588"/>
      <c r="P4" s="589"/>
      <c r="Q4" s="259"/>
      <c r="R4" s="261"/>
      <c r="S4" s="262"/>
      <c r="T4" s="261"/>
      <c r="U4" s="261"/>
      <c r="V4" s="261"/>
      <c r="W4" s="261"/>
      <c r="X4" s="261"/>
      <c r="Y4" s="291"/>
      <c r="Z4" s="568"/>
    </row>
    <row r="5" spans="1:26" s="95" customFormat="1" ht="18" customHeight="1">
      <c r="A5" s="578" t="s">
        <v>279</v>
      </c>
      <c r="B5" s="578"/>
      <c r="C5" s="578"/>
      <c r="D5" s="578"/>
      <c r="E5" s="593"/>
      <c r="F5" s="594"/>
      <c r="G5" s="594"/>
      <c r="H5" s="594"/>
      <c r="I5" s="594"/>
      <c r="J5" s="465"/>
      <c r="K5" s="361" t="s">
        <v>111</v>
      </c>
      <c r="L5" s="588"/>
      <c r="M5" s="588"/>
      <c r="N5" s="588"/>
      <c r="O5" s="588"/>
      <c r="P5" s="589"/>
      <c r="Q5" s="259"/>
      <c r="R5" s="261"/>
      <c r="S5" s="262"/>
      <c r="T5" s="261"/>
      <c r="U5" s="261"/>
      <c r="V5" s="261"/>
      <c r="W5" s="261"/>
      <c r="X5" s="261"/>
      <c r="Y5" s="291"/>
      <c r="Z5" s="568"/>
    </row>
    <row r="6" spans="1:26" s="352" customFormat="1" ht="20.25" customHeight="1">
      <c r="A6" s="551" t="s">
        <v>249</v>
      </c>
      <c r="B6" s="552"/>
      <c r="C6" s="552"/>
      <c r="D6" s="552"/>
      <c r="E6" s="556"/>
      <c r="F6" s="496"/>
      <c r="G6" s="496"/>
      <c r="H6" s="496"/>
      <c r="I6" s="496"/>
      <c r="J6" s="465"/>
      <c r="K6" s="357" t="s">
        <v>247</v>
      </c>
      <c r="L6" s="554"/>
      <c r="M6" s="554"/>
      <c r="N6" s="554"/>
      <c r="O6" s="554"/>
      <c r="P6" s="555"/>
      <c r="Q6" s="259"/>
      <c r="R6" s="353"/>
      <c r="S6" s="354"/>
      <c r="T6" s="353"/>
      <c r="U6" s="353"/>
      <c r="V6" s="353"/>
      <c r="W6" s="353"/>
      <c r="X6" s="353"/>
      <c r="Y6" s="355"/>
      <c r="Z6" s="568"/>
    </row>
    <row r="7" spans="1:26" s="352" customFormat="1" ht="12.75">
      <c r="A7" s="559" t="s">
        <v>280</v>
      </c>
      <c r="B7" s="560"/>
      <c r="C7" s="560"/>
      <c r="D7" s="560"/>
      <c r="E7" s="560"/>
      <c r="F7" s="560"/>
      <c r="G7" s="560"/>
      <c r="H7" s="560"/>
      <c r="I7" s="560"/>
      <c r="J7" s="560"/>
      <c r="K7" s="357" t="s">
        <v>248</v>
      </c>
      <c r="L7" s="553"/>
      <c r="M7" s="554"/>
      <c r="N7" s="554"/>
      <c r="O7" s="554"/>
      <c r="P7" s="555"/>
      <c r="Q7" s="259"/>
      <c r="R7" s="353"/>
      <c r="S7" s="354"/>
      <c r="T7" s="353"/>
      <c r="U7" s="353"/>
      <c r="V7" s="353"/>
      <c r="W7" s="353"/>
      <c r="X7" s="353"/>
      <c r="Y7" s="355"/>
      <c r="Z7" s="568"/>
    </row>
    <row r="8" spans="1:26" s="95" customFormat="1" ht="15" customHeight="1">
      <c r="A8" s="561"/>
      <c r="B8" s="560"/>
      <c r="C8" s="560"/>
      <c r="D8" s="560"/>
      <c r="E8" s="560"/>
      <c r="F8" s="560"/>
      <c r="G8" s="560"/>
      <c r="H8" s="560"/>
      <c r="I8" s="560"/>
      <c r="J8" s="560"/>
      <c r="K8" s="98"/>
      <c r="L8" s="554"/>
      <c r="M8" s="554"/>
      <c r="N8" s="554"/>
      <c r="O8" s="554"/>
      <c r="P8" s="555"/>
      <c r="Q8" s="259"/>
      <c r="R8" s="261"/>
      <c r="S8" s="262"/>
      <c r="T8" s="261"/>
      <c r="U8" s="261"/>
      <c r="V8" s="261"/>
      <c r="W8" s="261"/>
      <c r="X8" s="261"/>
      <c r="Y8" s="291"/>
      <c r="Z8" s="568"/>
    </row>
    <row r="9" spans="1:26" s="95" customFormat="1" ht="15" customHeight="1">
      <c r="A9" s="561"/>
      <c r="B9" s="560"/>
      <c r="C9" s="560"/>
      <c r="D9" s="560"/>
      <c r="E9" s="560"/>
      <c r="F9" s="560"/>
      <c r="G9" s="560"/>
      <c r="H9" s="560"/>
      <c r="I9" s="560"/>
      <c r="J9" s="560"/>
      <c r="K9" s="98"/>
      <c r="L9" s="554"/>
      <c r="M9" s="554"/>
      <c r="N9" s="554"/>
      <c r="O9" s="554"/>
      <c r="P9" s="555"/>
      <c r="Q9" s="259"/>
      <c r="R9" s="261"/>
      <c r="S9" s="262"/>
      <c r="T9" s="261"/>
      <c r="U9" s="261"/>
      <c r="V9" s="261"/>
      <c r="W9" s="261"/>
      <c r="X9" s="261"/>
      <c r="Y9" s="459"/>
      <c r="Z9" s="568"/>
    </row>
    <row r="10" spans="1:26" s="95" customFormat="1" ht="20.25" customHeight="1">
      <c r="A10" s="562"/>
      <c r="B10" s="563"/>
      <c r="C10" s="563"/>
      <c r="D10" s="563"/>
      <c r="E10" s="563"/>
      <c r="F10" s="563"/>
      <c r="G10" s="563"/>
      <c r="H10" s="563"/>
      <c r="I10" s="563"/>
      <c r="J10" s="563"/>
      <c r="K10" s="571" t="s">
        <v>208</v>
      </c>
      <c r="L10" s="572"/>
      <c r="M10" s="564">
        <f>P126</f>
        <v>0</v>
      </c>
      <c r="N10" s="565"/>
      <c r="O10" s="565"/>
      <c r="P10" s="566"/>
      <c r="Q10" s="259"/>
      <c r="R10" s="261"/>
      <c r="S10" s="262"/>
      <c r="T10" s="261"/>
      <c r="U10" s="261"/>
      <c r="V10" s="261"/>
      <c r="W10" s="261"/>
      <c r="X10" s="261"/>
      <c r="Y10" s="458"/>
      <c r="Z10" s="568"/>
    </row>
    <row r="11" spans="1:26" s="95" customFormat="1" ht="18" customHeight="1">
      <c r="A11" s="224" t="s">
        <v>1</v>
      </c>
      <c r="B11" s="96"/>
      <c r="C11" s="96"/>
      <c r="D11" s="96"/>
      <c r="E11" s="96"/>
      <c r="F11" s="96"/>
      <c r="G11" s="96"/>
      <c r="H11" s="96"/>
      <c r="I11" s="96"/>
      <c r="J11" s="225"/>
      <c r="K11" s="226" t="s">
        <v>39</v>
      </c>
      <c r="L11" s="226" t="s">
        <v>324</v>
      </c>
      <c r="M11" s="226" t="s">
        <v>112</v>
      </c>
      <c r="N11" s="226" t="s">
        <v>113</v>
      </c>
      <c r="O11" s="226" t="s">
        <v>114</v>
      </c>
      <c r="P11" s="226" t="s">
        <v>13</v>
      </c>
      <c r="Q11" s="359"/>
      <c r="R11" s="579" t="s">
        <v>216</v>
      </c>
      <c r="S11" s="580"/>
      <c r="T11" s="581"/>
      <c r="U11" s="274"/>
      <c r="V11" s="579" t="s">
        <v>213</v>
      </c>
      <c r="W11" s="580"/>
      <c r="X11" s="581"/>
      <c r="Y11" s="265"/>
      <c r="Z11" s="568"/>
    </row>
    <row r="12" spans="1:26" s="95" customFormat="1" ht="15.75" thickBot="1">
      <c r="A12" s="510" t="s">
        <v>225</v>
      </c>
      <c r="B12" s="511"/>
      <c r="C12" s="511"/>
      <c r="D12" s="511"/>
      <c r="E12" s="511"/>
      <c r="F12" s="231"/>
      <c r="G12" s="99"/>
      <c r="H12" s="99" t="s">
        <v>215</v>
      </c>
      <c r="I12" s="232">
        <v>0.04</v>
      </c>
      <c r="J12" s="230"/>
      <c r="K12" s="101"/>
      <c r="L12" s="101"/>
      <c r="M12" s="101"/>
      <c r="N12" s="233"/>
      <c r="O12" s="233"/>
      <c r="P12" s="234"/>
      <c r="Q12" s="360"/>
      <c r="R12" s="582" t="s">
        <v>217</v>
      </c>
      <c r="S12" s="583"/>
      <c r="T12" s="584"/>
      <c r="U12" s="263"/>
      <c r="V12" s="582" t="s">
        <v>261</v>
      </c>
      <c r="W12" s="583"/>
      <c r="X12" s="584"/>
      <c r="Y12" s="292"/>
      <c r="Z12" s="568"/>
    </row>
    <row r="13" spans="1:25" s="95" customFormat="1" ht="12.75">
      <c r="A13" s="102" t="s">
        <v>42</v>
      </c>
      <c r="B13" s="103"/>
      <c r="C13" s="103"/>
      <c r="D13" s="103"/>
      <c r="E13" s="104"/>
      <c r="F13" s="103"/>
      <c r="G13" s="103"/>
      <c r="H13" s="103"/>
      <c r="I13" s="103"/>
      <c r="J13" s="103"/>
      <c r="K13" s="105"/>
      <c r="L13" s="105"/>
      <c r="M13" s="106"/>
      <c r="N13" s="107"/>
      <c r="O13" s="106"/>
      <c r="P13" s="235"/>
      <c r="Q13" s="264"/>
      <c r="R13" s="411" t="s">
        <v>212</v>
      </c>
      <c r="S13" s="412" t="s">
        <v>211</v>
      </c>
      <c r="T13" s="413" t="s">
        <v>210</v>
      </c>
      <c r="U13" s="263"/>
      <c r="V13" s="411" t="s">
        <v>212</v>
      </c>
      <c r="W13" s="412" t="s">
        <v>211</v>
      </c>
      <c r="X13" s="413" t="s">
        <v>210</v>
      </c>
      <c r="Y13" s="265"/>
    </row>
    <row r="14" spans="1:25" s="95" customFormat="1" ht="12.75">
      <c r="A14" s="129" t="s">
        <v>0</v>
      </c>
      <c r="B14" s="130"/>
      <c r="C14" s="567" t="s">
        <v>219</v>
      </c>
      <c r="D14" s="567"/>
      <c r="E14" s="567"/>
      <c r="F14" s="567"/>
      <c r="G14" s="567"/>
      <c r="H14" s="567"/>
      <c r="I14" s="567"/>
      <c r="J14" s="131"/>
      <c r="K14" s="528"/>
      <c r="L14" s="524"/>
      <c r="M14" s="524"/>
      <c r="N14" s="524"/>
      <c r="O14" s="524"/>
      <c r="P14" s="525"/>
      <c r="Q14" s="264"/>
      <c r="R14" s="414">
        <v>12</v>
      </c>
      <c r="S14" s="415">
        <v>9</v>
      </c>
      <c r="T14" s="416">
        <v>3</v>
      </c>
      <c r="U14" s="348"/>
      <c r="V14" s="414" t="s">
        <v>243</v>
      </c>
      <c r="W14" s="415" t="s">
        <v>244</v>
      </c>
      <c r="X14" s="416" t="s">
        <v>245</v>
      </c>
      <c r="Y14" s="266"/>
    </row>
    <row r="15" spans="1:25" s="133" customFormat="1" ht="12.75">
      <c r="A15" s="295"/>
      <c r="B15" s="304"/>
      <c r="C15" s="314"/>
      <c r="D15" s="314"/>
      <c r="E15" s="314"/>
      <c r="F15" s="345"/>
      <c r="G15" s="346"/>
      <c r="H15" s="346"/>
      <c r="I15" s="346"/>
      <c r="J15" s="306"/>
      <c r="K15" s="343"/>
      <c r="L15" s="109"/>
      <c r="M15" s="110"/>
      <c r="N15" s="109"/>
      <c r="O15" s="109"/>
      <c r="P15" s="342"/>
      <c r="Q15" s="273"/>
      <c r="R15" s="532">
        <f>G16*E16/$R$14</f>
        <v>0</v>
      </c>
      <c r="S15" s="535">
        <f>E16*G16/$S$14</f>
        <v>0</v>
      </c>
      <c r="T15" s="535">
        <f>E16*G16/$T$14</f>
        <v>0</v>
      </c>
      <c r="U15" s="349"/>
      <c r="V15" s="398"/>
      <c r="W15" s="530">
        <f>9*G16</f>
        <v>0</v>
      </c>
      <c r="X15" s="547">
        <f>3*G16</f>
        <v>0</v>
      </c>
      <c r="Y15" s="291"/>
    </row>
    <row r="16" spans="1:25" s="124" customFormat="1" ht="12.75">
      <c r="A16" s="119"/>
      <c r="B16" s="119"/>
      <c r="C16" s="103" t="s">
        <v>2</v>
      </c>
      <c r="D16" s="120"/>
      <c r="E16" s="112"/>
      <c r="F16" s="113" t="s">
        <v>3</v>
      </c>
      <c r="G16" s="114">
        <v>0</v>
      </c>
      <c r="H16" s="113" t="s">
        <v>4</v>
      </c>
      <c r="I16" s="115">
        <v>0</v>
      </c>
      <c r="J16" s="103"/>
      <c r="K16" s="344">
        <f>E16*I16*G16</f>
        <v>0</v>
      </c>
      <c r="L16" s="117">
        <f>K16*(1+$I$12)</f>
        <v>0</v>
      </c>
      <c r="M16" s="117">
        <f>L16*(1+$I$12)</f>
        <v>0</v>
      </c>
      <c r="N16" s="117">
        <f>M16*(1+$I$12)</f>
        <v>0</v>
      </c>
      <c r="O16" s="117">
        <f>N16*(1+$I$12)</f>
        <v>0</v>
      </c>
      <c r="P16" s="118">
        <f>SUM(K16:O16)</f>
        <v>0</v>
      </c>
      <c r="Q16" s="267"/>
      <c r="R16" s="533"/>
      <c r="S16" s="536"/>
      <c r="T16" s="536"/>
      <c r="U16" s="351"/>
      <c r="V16" s="434"/>
      <c r="W16" s="541"/>
      <c r="X16" s="549"/>
      <c r="Y16" s="266"/>
    </row>
    <row r="17" spans="1:25" s="124" customFormat="1" ht="12.75">
      <c r="A17" s="119"/>
      <c r="B17" s="119"/>
      <c r="C17" s="120"/>
      <c r="D17" s="515" t="s">
        <v>41</v>
      </c>
      <c r="E17" s="515"/>
      <c r="F17" s="515"/>
      <c r="G17" s="515"/>
      <c r="H17" s="515"/>
      <c r="I17" s="515"/>
      <c r="J17" s="120"/>
      <c r="K17" s="121"/>
      <c r="L17" s="122"/>
      <c r="M17" s="122"/>
      <c r="N17" s="122"/>
      <c r="O17" s="122"/>
      <c r="P17" s="123"/>
      <c r="Q17" s="267"/>
      <c r="R17" s="534"/>
      <c r="S17" s="537"/>
      <c r="T17" s="537"/>
      <c r="U17" s="351"/>
      <c r="V17" s="434">
        <f>12*G16</f>
        <v>0</v>
      </c>
      <c r="W17" s="542"/>
      <c r="X17" s="550"/>
      <c r="Y17" s="293"/>
    </row>
    <row r="18" spans="1:25" ht="12.75">
      <c r="A18" s="102"/>
      <c r="B18" s="102"/>
      <c r="C18" s="103"/>
      <c r="D18" s="294"/>
      <c r="E18" s="294"/>
      <c r="F18" s="294"/>
      <c r="G18" s="347"/>
      <c r="H18" s="347"/>
      <c r="I18" s="347"/>
      <c r="J18" s="103"/>
      <c r="K18" s="110"/>
      <c r="L18" s="110"/>
      <c r="M18" s="110"/>
      <c r="N18" s="110"/>
      <c r="O18" s="110"/>
      <c r="P18" s="111"/>
      <c r="Q18" s="268"/>
      <c r="R18" s="532">
        <f>G19*E19/$R$14</f>
        <v>0</v>
      </c>
      <c r="S18" s="535">
        <f>E19*G19/$S$14</f>
        <v>0</v>
      </c>
      <c r="T18" s="535">
        <f>E19*G19/$T$14</f>
        <v>0</v>
      </c>
      <c r="U18" s="350"/>
      <c r="V18" s="538">
        <f>12*G19</f>
        <v>0</v>
      </c>
      <c r="W18" s="529">
        <f>9*G19</f>
        <v>0</v>
      </c>
      <c r="X18" s="546">
        <f>3*G19</f>
        <v>0</v>
      </c>
      <c r="Y18" s="266"/>
    </row>
    <row r="19" spans="1:25" s="124" customFormat="1" ht="12.75">
      <c r="A19" s="119"/>
      <c r="B19" s="119"/>
      <c r="C19" s="103" t="s">
        <v>2</v>
      </c>
      <c r="D19" s="120"/>
      <c r="E19" s="112"/>
      <c r="F19" s="113" t="s">
        <v>3</v>
      </c>
      <c r="G19" s="114">
        <v>0</v>
      </c>
      <c r="H19" s="113" t="s">
        <v>4</v>
      </c>
      <c r="I19" s="115">
        <v>0</v>
      </c>
      <c r="J19" s="103"/>
      <c r="K19" s="344">
        <f>E19*I19*G19</f>
        <v>0</v>
      </c>
      <c r="L19" s="117">
        <f>K19*(1+$I$12)</f>
        <v>0</v>
      </c>
      <c r="M19" s="117">
        <f>L19*(1+$I$12)</f>
        <v>0</v>
      </c>
      <c r="N19" s="117">
        <f>M19*(1+$I$12)</f>
        <v>0</v>
      </c>
      <c r="O19" s="117">
        <f>N19*(1+$I$12)</f>
        <v>0</v>
      </c>
      <c r="P19" s="118">
        <f>SUM(K19:O19)</f>
        <v>0</v>
      </c>
      <c r="Q19" s="267"/>
      <c r="R19" s="533"/>
      <c r="S19" s="536"/>
      <c r="T19" s="536"/>
      <c r="U19" s="351"/>
      <c r="V19" s="539"/>
      <c r="W19" s="530"/>
      <c r="X19" s="547"/>
      <c r="Y19" s="266"/>
    </row>
    <row r="20" spans="1:25" s="124" customFormat="1" ht="12.75">
      <c r="A20" s="119"/>
      <c r="B20" s="119"/>
      <c r="C20" s="120"/>
      <c r="D20" s="515" t="s">
        <v>41</v>
      </c>
      <c r="E20" s="515"/>
      <c r="F20" s="515"/>
      <c r="G20" s="515"/>
      <c r="H20" s="515"/>
      <c r="I20" s="515"/>
      <c r="J20" s="120"/>
      <c r="K20" s="121"/>
      <c r="L20" s="122"/>
      <c r="M20" s="122"/>
      <c r="N20" s="122"/>
      <c r="O20" s="122"/>
      <c r="P20" s="123"/>
      <c r="Q20" s="267"/>
      <c r="R20" s="534"/>
      <c r="S20" s="537"/>
      <c r="T20" s="537"/>
      <c r="U20" s="351"/>
      <c r="V20" s="540"/>
      <c r="W20" s="531"/>
      <c r="X20" s="548"/>
      <c r="Y20" s="293"/>
    </row>
    <row r="21" spans="1:25" s="124" customFormat="1" ht="12.75">
      <c r="A21" s="119"/>
      <c r="B21" s="119"/>
      <c r="C21" s="120"/>
      <c r="D21" s="294"/>
      <c r="E21" s="294"/>
      <c r="F21" s="294"/>
      <c r="G21" s="347"/>
      <c r="H21" s="347"/>
      <c r="I21" s="347"/>
      <c r="J21" s="120"/>
      <c r="K21" s="121"/>
      <c r="L21" s="122"/>
      <c r="M21" s="122"/>
      <c r="N21" s="122"/>
      <c r="O21" s="122"/>
      <c r="P21" s="123"/>
      <c r="Q21" s="267"/>
      <c r="R21" s="532">
        <f>G22*E22/$R$14</f>
        <v>0</v>
      </c>
      <c r="S21" s="535">
        <f>E22*G22/$S$14</f>
        <v>0</v>
      </c>
      <c r="T21" s="535">
        <f>E22*G22/$T$14</f>
        <v>0</v>
      </c>
      <c r="U21" s="351"/>
      <c r="V21" s="538">
        <f>12*G22</f>
        <v>0</v>
      </c>
      <c r="W21" s="529">
        <f>9*G22</f>
        <v>0</v>
      </c>
      <c r="X21" s="546">
        <f>3*G22</f>
        <v>0</v>
      </c>
      <c r="Y21" s="266"/>
    </row>
    <row r="22" spans="1:25" s="124" customFormat="1" ht="12.75">
      <c r="A22" s="119"/>
      <c r="B22" s="119"/>
      <c r="C22" s="103" t="s">
        <v>2</v>
      </c>
      <c r="D22" s="120"/>
      <c r="E22" s="112"/>
      <c r="F22" s="113" t="s">
        <v>3</v>
      </c>
      <c r="G22" s="114">
        <v>0</v>
      </c>
      <c r="H22" s="113" t="s">
        <v>4</v>
      </c>
      <c r="I22" s="115">
        <v>0</v>
      </c>
      <c r="J22" s="103"/>
      <c r="K22" s="344">
        <f>E22*I22*G22</f>
        <v>0</v>
      </c>
      <c r="L22" s="117">
        <f>K22*(1+$I$12)</f>
        <v>0</v>
      </c>
      <c r="M22" s="117">
        <f>L22*(1+$I$12)</f>
        <v>0</v>
      </c>
      <c r="N22" s="117">
        <f>M22*(1+$I$12)</f>
        <v>0</v>
      </c>
      <c r="O22" s="117">
        <f>N22*(1+$I$12)</f>
        <v>0</v>
      </c>
      <c r="P22" s="118">
        <f>SUM(K22:O22)</f>
        <v>0</v>
      </c>
      <c r="Q22" s="267"/>
      <c r="R22" s="533"/>
      <c r="S22" s="536"/>
      <c r="T22" s="536"/>
      <c r="U22" s="351"/>
      <c r="V22" s="539"/>
      <c r="W22" s="530"/>
      <c r="X22" s="547"/>
      <c r="Y22" s="266"/>
    </row>
    <row r="23" spans="1:25" s="124" customFormat="1" ht="12.75">
      <c r="A23" s="119"/>
      <c r="B23" s="119"/>
      <c r="C23" s="120"/>
      <c r="D23" s="515" t="s">
        <v>41</v>
      </c>
      <c r="E23" s="515"/>
      <c r="F23" s="515"/>
      <c r="G23" s="515"/>
      <c r="H23" s="515"/>
      <c r="I23" s="515"/>
      <c r="J23" s="120"/>
      <c r="K23" s="121"/>
      <c r="L23" s="122"/>
      <c r="M23" s="122"/>
      <c r="N23" s="122"/>
      <c r="O23" s="122"/>
      <c r="P23" s="123"/>
      <c r="Q23" s="267"/>
      <c r="R23" s="534"/>
      <c r="S23" s="537"/>
      <c r="T23" s="537"/>
      <c r="U23" s="351"/>
      <c r="V23" s="540"/>
      <c r="W23" s="531"/>
      <c r="X23" s="548"/>
      <c r="Y23" s="293"/>
    </row>
    <row r="24" spans="1:25" s="124" customFormat="1" ht="12.75">
      <c r="A24" s="119"/>
      <c r="B24" s="119"/>
      <c r="C24" s="120"/>
      <c r="D24" s="294"/>
      <c r="E24" s="294"/>
      <c r="F24" s="294"/>
      <c r="G24" s="347"/>
      <c r="H24" s="347"/>
      <c r="I24" s="347"/>
      <c r="J24" s="120"/>
      <c r="K24" s="121"/>
      <c r="L24" s="122"/>
      <c r="M24" s="122"/>
      <c r="N24" s="122"/>
      <c r="O24" s="122"/>
      <c r="P24" s="123"/>
      <c r="Q24" s="267"/>
      <c r="R24" s="532">
        <f>G25*E25/$R$14</f>
        <v>0</v>
      </c>
      <c r="S24" s="535">
        <f>E25*G25/$S$14</f>
        <v>0</v>
      </c>
      <c r="T24" s="535">
        <f>E25*G25/$T$14</f>
        <v>0</v>
      </c>
      <c r="U24" s="351"/>
      <c r="V24" s="538">
        <f>12*G25</f>
        <v>0</v>
      </c>
      <c r="W24" s="529">
        <f>9*G25</f>
        <v>0</v>
      </c>
      <c r="X24" s="546">
        <f>3*G25</f>
        <v>0</v>
      </c>
      <c r="Y24" s="266"/>
    </row>
    <row r="25" spans="1:25" s="124" customFormat="1" ht="12.75">
      <c r="A25" s="102"/>
      <c r="B25" s="102"/>
      <c r="C25" s="103" t="s">
        <v>2</v>
      </c>
      <c r="D25" s="103"/>
      <c r="E25" s="112"/>
      <c r="F25" s="113" t="s">
        <v>3</v>
      </c>
      <c r="G25" s="114">
        <v>0</v>
      </c>
      <c r="H25" s="113" t="s">
        <v>4</v>
      </c>
      <c r="I25" s="115">
        <v>0</v>
      </c>
      <c r="J25" s="103"/>
      <c r="K25" s="344">
        <f>E25*I25*G25</f>
        <v>0</v>
      </c>
      <c r="L25" s="117">
        <f>K25*(1+$I$12)</f>
        <v>0</v>
      </c>
      <c r="M25" s="117">
        <f>L25*(1+$I$12)</f>
        <v>0</v>
      </c>
      <c r="N25" s="117">
        <f>M25*(1+$I$12)</f>
        <v>0</v>
      </c>
      <c r="O25" s="117">
        <f>N25*(1+$I$12)</f>
        <v>0</v>
      </c>
      <c r="P25" s="118">
        <f>SUM(K25:O25)</f>
        <v>0</v>
      </c>
      <c r="Q25" s="267"/>
      <c r="R25" s="533"/>
      <c r="S25" s="536"/>
      <c r="T25" s="536"/>
      <c r="U25" s="351"/>
      <c r="V25" s="539"/>
      <c r="W25" s="530"/>
      <c r="X25" s="547"/>
      <c r="Y25" s="266"/>
    </row>
    <row r="26" spans="1:25" ht="12.75">
      <c r="A26" s="119"/>
      <c r="B26" s="119"/>
      <c r="C26" s="125"/>
      <c r="D26" s="515" t="s">
        <v>323</v>
      </c>
      <c r="E26" s="515"/>
      <c r="F26" s="515"/>
      <c r="G26" s="515"/>
      <c r="H26" s="515"/>
      <c r="I26" s="515"/>
      <c r="J26" s="125"/>
      <c r="K26" s="126"/>
      <c r="L26" s="127"/>
      <c r="M26" s="127"/>
      <c r="N26" s="127"/>
      <c r="O26" s="127"/>
      <c r="P26" s="128"/>
      <c r="Q26" s="267"/>
      <c r="R26" s="534"/>
      <c r="S26" s="537"/>
      <c r="T26" s="537"/>
      <c r="U26" s="351"/>
      <c r="V26" s="540"/>
      <c r="W26" s="531"/>
      <c r="X26" s="548"/>
      <c r="Y26" s="293"/>
    </row>
    <row r="27" spans="1:25" s="124" customFormat="1" ht="12.75">
      <c r="A27" s="129" t="s">
        <v>0</v>
      </c>
      <c r="B27" s="130"/>
      <c r="C27" s="545" t="s">
        <v>218</v>
      </c>
      <c r="D27" s="545"/>
      <c r="E27" s="545"/>
      <c r="F27" s="545"/>
      <c r="G27" s="545"/>
      <c r="H27" s="545"/>
      <c r="I27" s="545"/>
      <c r="J27" s="131"/>
      <c r="K27" s="132">
        <f>SUM(K16:K25)</f>
        <v>0</v>
      </c>
      <c r="L27" s="132">
        <f>SUM(L16:L25)</f>
        <v>0</v>
      </c>
      <c r="M27" s="132">
        <f>SUM(M16:M25)</f>
        <v>0</v>
      </c>
      <c r="N27" s="132">
        <f>SUM(N16:N25)</f>
        <v>0</v>
      </c>
      <c r="O27" s="132">
        <f>SUM(O16:O25)</f>
        <v>0</v>
      </c>
      <c r="P27" s="132">
        <f>SUM(P16:P26)</f>
        <v>0</v>
      </c>
      <c r="Q27" s="270"/>
      <c r="R27" s="271"/>
      <c r="S27" s="271"/>
      <c r="T27" s="271"/>
      <c r="U27" s="271"/>
      <c r="V27" s="271"/>
      <c r="W27" s="272"/>
      <c r="X27" s="271"/>
      <c r="Y27" s="271"/>
    </row>
    <row r="28" spans="1:25" s="133" customFormat="1" ht="12.75">
      <c r="A28" s="295"/>
      <c r="B28" s="296"/>
      <c r="C28" s="297"/>
      <c r="D28" s="297"/>
      <c r="E28" s="297"/>
      <c r="F28" s="297"/>
      <c r="G28" s="297"/>
      <c r="H28" s="297"/>
      <c r="I28" s="297"/>
      <c r="J28" s="298"/>
      <c r="K28" s="324"/>
      <c r="L28" s="325"/>
      <c r="M28" s="325"/>
      <c r="N28" s="325"/>
      <c r="O28" s="325"/>
      <c r="P28" s="326"/>
      <c r="Q28" s="273"/>
      <c r="R28" s="266"/>
      <c r="S28" s="417"/>
      <c r="T28" s="261"/>
      <c r="U28" s="261"/>
      <c r="V28" s="266"/>
      <c r="W28" s="274"/>
      <c r="X28" s="261"/>
      <c r="Y28" s="291"/>
    </row>
    <row r="29" spans="1:25" s="303" customFormat="1" ht="15" customHeight="1">
      <c r="A29" s="129"/>
      <c r="B29" s="152"/>
      <c r="C29" s="517" t="s">
        <v>220</v>
      </c>
      <c r="D29" s="517"/>
      <c r="E29" s="517"/>
      <c r="F29" s="517"/>
      <c r="G29" s="517"/>
      <c r="H29" s="517"/>
      <c r="I29" s="517"/>
      <c r="J29" s="153"/>
      <c r="K29" s="543"/>
      <c r="L29" s="524"/>
      <c r="M29" s="524"/>
      <c r="N29" s="524"/>
      <c r="O29" s="524"/>
      <c r="P29" s="525"/>
      <c r="Q29" s="299"/>
      <c r="R29" s="300"/>
      <c r="S29" s="301"/>
      <c r="T29" s="301"/>
      <c r="U29" s="301"/>
      <c r="V29" s="300"/>
      <c r="W29" s="302"/>
      <c r="X29" s="301"/>
      <c r="Y29" s="301"/>
    </row>
    <row r="30" spans="1:25" s="133" customFormat="1" ht="15" customHeight="1">
      <c r="A30" s="102"/>
      <c r="B30" s="108"/>
      <c r="C30" s="109" t="s">
        <v>2</v>
      </c>
      <c r="D30" s="109"/>
      <c r="E30" s="135"/>
      <c r="F30" s="136" t="s">
        <v>3</v>
      </c>
      <c r="G30" s="137">
        <v>0</v>
      </c>
      <c r="H30" s="136" t="s">
        <v>4</v>
      </c>
      <c r="I30" s="138">
        <v>0</v>
      </c>
      <c r="J30" s="109"/>
      <c r="K30" s="139">
        <f>SUM(I30*G30*E30)</f>
        <v>0</v>
      </c>
      <c r="L30" s="140">
        <v>0</v>
      </c>
      <c r="M30" s="140">
        <f>L30*(1+$I$12)</f>
        <v>0</v>
      </c>
      <c r="N30" s="140">
        <f>M30*(1+$I$12)</f>
        <v>0</v>
      </c>
      <c r="O30" s="140">
        <f>N30*(1+$I$12)</f>
        <v>0</v>
      </c>
      <c r="P30" s="141">
        <f>SUM(K30:O30)</f>
        <v>0</v>
      </c>
      <c r="Q30" s="270"/>
      <c r="U30" s="277"/>
      <c r="V30" s="269"/>
      <c r="W30" s="275"/>
      <c r="X30"/>
      <c r="Y30" s="271"/>
    </row>
    <row r="31" spans="1:23" ht="15" customHeight="1">
      <c r="A31" s="102" t="s">
        <v>0</v>
      </c>
      <c r="B31" s="102"/>
      <c r="C31" s="103"/>
      <c r="D31" s="515" t="s">
        <v>41</v>
      </c>
      <c r="E31" s="515"/>
      <c r="F31" s="515"/>
      <c r="G31" s="515"/>
      <c r="H31" s="515"/>
      <c r="I31" s="515"/>
      <c r="J31" s="103"/>
      <c r="K31" s="110" t="s">
        <v>0</v>
      </c>
      <c r="L31" s="110" t="s">
        <v>0</v>
      </c>
      <c r="M31" s="110"/>
      <c r="N31" s="110"/>
      <c r="O31" s="110"/>
      <c r="P31" s="111" t="s">
        <v>0</v>
      </c>
      <c r="Q31" s="270"/>
      <c r="R31" s="269"/>
      <c r="V31" s="269"/>
      <c r="W31" s="275"/>
    </row>
    <row r="32" spans="1:23" ht="15" customHeight="1">
      <c r="A32" s="102"/>
      <c r="B32" s="102"/>
      <c r="C32" s="103" t="s">
        <v>2</v>
      </c>
      <c r="D32" s="103"/>
      <c r="E32" s="148"/>
      <c r="F32" s="142" t="s">
        <v>3</v>
      </c>
      <c r="G32" s="143">
        <v>0</v>
      </c>
      <c r="H32" s="142" t="s">
        <v>4</v>
      </c>
      <c r="I32" s="144">
        <v>0</v>
      </c>
      <c r="J32" s="103"/>
      <c r="K32" s="145">
        <f>SUM(I32*G32*E32)</f>
        <v>0</v>
      </c>
      <c r="L32" s="140">
        <f>K32*(1+$I$12)</f>
        <v>0</v>
      </c>
      <c r="M32" s="140">
        <f>L32*(1+$I$12)</f>
        <v>0</v>
      </c>
      <c r="N32" s="140">
        <f>M32*(1+$I$12)</f>
        <v>0</v>
      </c>
      <c r="O32" s="140">
        <f>N32*(1+$I$12)</f>
        <v>0</v>
      </c>
      <c r="P32" s="146">
        <f>SUM(K32:O32)</f>
        <v>0</v>
      </c>
      <c r="Q32" s="276"/>
      <c r="R32" s="269"/>
      <c r="V32" s="269"/>
      <c r="W32" s="275"/>
    </row>
    <row r="33" spans="1:23" ht="15" customHeight="1">
      <c r="A33" s="102"/>
      <c r="B33" s="102"/>
      <c r="C33" s="103"/>
      <c r="D33" s="515" t="s">
        <v>41</v>
      </c>
      <c r="E33" s="515"/>
      <c r="F33" s="515"/>
      <c r="G33" s="515"/>
      <c r="H33" s="515"/>
      <c r="I33" s="515"/>
      <c r="J33" s="103"/>
      <c r="K33" s="149"/>
      <c r="L33" s="150"/>
      <c r="M33" s="150"/>
      <c r="N33" s="150"/>
      <c r="O33" s="150"/>
      <c r="P33" s="151"/>
      <c r="Q33" s="270"/>
      <c r="V33" s="269"/>
      <c r="W33" s="275"/>
    </row>
    <row r="34" spans="1:23" ht="15" customHeight="1">
      <c r="A34" s="129"/>
      <c r="B34" s="152"/>
      <c r="C34" s="516" t="s">
        <v>221</v>
      </c>
      <c r="D34" s="516"/>
      <c r="E34" s="516"/>
      <c r="F34" s="516"/>
      <c r="G34" s="516"/>
      <c r="H34" s="516"/>
      <c r="I34" s="516"/>
      <c r="J34" s="153"/>
      <c r="K34" s="154">
        <f aca="true" t="shared" si="0" ref="K34:P34">SUM(K30:K33)</f>
        <v>0</v>
      </c>
      <c r="L34" s="154">
        <f t="shared" si="0"/>
        <v>0</v>
      </c>
      <c r="M34" s="154">
        <f t="shared" si="0"/>
        <v>0</v>
      </c>
      <c r="N34" s="154">
        <f t="shared" si="0"/>
        <v>0</v>
      </c>
      <c r="O34" s="154">
        <f t="shared" si="0"/>
        <v>0</v>
      </c>
      <c r="P34" s="155">
        <f t="shared" si="0"/>
        <v>0</v>
      </c>
      <c r="Q34" s="270"/>
      <c r="U34" s="277"/>
      <c r="V34" s="278"/>
      <c r="W34" s="275"/>
    </row>
    <row r="35" spans="1:25" s="133" customFormat="1" ht="12.75">
      <c r="A35" s="295"/>
      <c r="B35" s="304"/>
      <c r="C35" s="305"/>
      <c r="D35" s="305"/>
      <c r="E35" s="305"/>
      <c r="F35" s="305"/>
      <c r="G35" s="305"/>
      <c r="H35" s="305"/>
      <c r="I35" s="305"/>
      <c r="J35" s="306"/>
      <c r="K35" s="327"/>
      <c r="L35" s="328"/>
      <c r="M35" s="328"/>
      <c r="N35" s="328"/>
      <c r="O35" s="328"/>
      <c r="P35" s="329"/>
      <c r="Q35" s="270"/>
      <c r="U35" s="277"/>
      <c r="V35" s="269"/>
      <c r="W35" s="275"/>
      <c r="X35"/>
      <c r="Y35" s="271"/>
    </row>
    <row r="36" spans="1:25" s="303" customFormat="1" ht="14.25" customHeight="1">
      <c r="A36" s="129"/>
      <c r="B36" s="169"/>
      <c r="C36" s="512" t="s">
        <v>222</v>
      </c>
      <c r="D36" s="512"/>
      <c r="E36" s="512"/>
      <c r="F36" s="512"/>
      <c r="G36" s="512"/>
      <c r="H36" s="512"/>
      <c r="I36" s="512"/>
      <c r="J36" s="170"/>
      <c r="K36" s="544"/>
      <c r="L36" s="524"/>
      <c r="M36" s="524"/>
      <c r="N36" s="524"/>
      <c r="O36" s="524"/>
      <c r="P36" s="525"/>
      <c r="Q36" s="307"/>
      <c r="U36" s="308"/>
      <c r="V36" s="309"/>
      <c r="W36" s="310"/>
      <c r="X36" s="311"/>
      <c r="Y36" s="311"/>
    </row>
    <row r="37" spans="1:25" s="133" customFormat="1" ht="14.25" customHeight="1">
      <c r="A37" s="102"/>
      <c r="B37" s="108"/>
      <c r="C37" s="109" t="s">
        <v>2</v>
      </c>
      <c r="D37" s="109"/>
      <c r="E37" s="156"/>
      <c r="F37" s="157" t="s">
        <v>3</v>
      </c>
      <c r="G37" s="158">
        <v>0</v>
      </c>
      <c r="H37" s="157" t="s">
        <v>4</v>
      </c>
      <c r="I37" s="159">
        <v>0</v>
      </c>
      <c r="J37" s="109"/>
      <c r="K37" s="160">
        <f>I37*G37*E37</f>
        <v>0</v>
      </c>
      <c r="L37" s="160">
        <f>K37*(1+$I$12)</f>
        <v>0</v>
      </c>
      <c r="M37" s="160">
        <f>L37*(1+$I$12)</f>
        <v>0</v>
      </c>
      <c r="N37" s="160">
        <f>M37*(1+$I$12)</f>
        <v>0</v>
      </c>
      <c r="O37" s="160">
        <f>N37*(1+$I$12)</f>
        <v>0</v>
      </c>
      <c r="P37" s="161">
        <f>SUM(K37:O37)</f>
        <v>0</v>
      </c>
      <c r="Q37" s="270"/>
      <c r="U37"/>
      <c r="V37" s="269"/>
      <c r="W37" s="275"/>
      <c r="X37"/>
      <c r="Y37" s="271"/>
    </row>
    <row r="38" spans="1:23" ht="14.25" customHeight="1">
      <c r="A38" s="119"/>
      <c r="B38" s="119"/>
      <c r="C38" s="120"/>
      <c r="D38" s="515" t="s">
        <v>41</v>
      </c>
      <c r="E38" s="515"/>
      <c r="F38" s="515"/>
      <c r="G38" s="515"/>
      <c r="H38" s="515"/>
      <c r="I38" s="515"/>
      <c r="J38" s="120"/>
      <c r="K38" s="121"/>
      <c r="L38" s="122"/>
      <c r="M38" s="122"/>
      <c r="N38" s="122"/>
      <c r="O38" s="122"/>
      <c r="P38" s="123"/>
      <c r="Q38" s="270"/>
      <c r="U38" s="277"/>
      <c r="V38" s="269"/>
      <c r="W38" s="275"/>
    </row>
    <row r="39" spans="1:23" ht="14.25" customHeight="1">
      <c r="A39" s="102"/>
      <c r="B39" s="102"/>
      <c r="C39" s="103" t="s">
        <v>2</v>
      </c>
      <c r="D39" s="103"/>
      <c r="E39" s="162"/>
      <c r="F39" s="163" t="s">
        <v>3</v>
      </c>
      <c r="G39" s="164">
        <v>0</v>
      </c>
      <c r="H39" s="163" t="s">
        <v>4</v>
      </c>
      <c r="I39" s="165">
        <v>0</v>
      </c>
      <c r="J39" s="103"/>
      <c r="K39" s="166">
        <f>I39*G39*E39</f>
        <v>0</v>
      </c>
      <c r="L39" s="166">
        <f>K39*(1+$I$12)</f>
        <v>0</v>
      </c>
      <c r="M39" s="166">
        <f>L39*(1+$I$12)</f>
        <v>0</v>
      </c>
      <c r="N39" s="166">
        <f>M39*(1+$I$12)</f>
        <v>0</v>
      </c>
      <c r="O39" s="166">
        <f>N39*(1+$I$12)</f>
        <v>0</v>
      </c>
      <c r="P39" s="167">
        <f>SUM(K39:O39)</f>
        <v>0</v>
      </c>
      <c r="Q39" s="270"/>
      <c r="U39" s="277"/>
      <c r="V39" s="269"/>
      <c r="W39" s="275"/>
    </row>
    <row r="40" spans="1:23" ht="14.25" customHeight="1">
      <c r="A40" s="102"/>
      <c r="B40" s="102"/>
      <c r="C40" s="103"/>
      <c r="D40" s="515" t="s">
        <v>41</v>
      </c>
      <c r="E40" s="515"/>
      <c r="F40" s="515"/>
      <c r="G40" s="515"/>
      <c r="H40" s="515"/>
      <c r="I40" s="515"/>
      <c r="J40" s="168"/>
      <c r="K40" s="91"/>
      <c r="L40" s="147"/>
      <c r="M40" s="147"/>
      <c r="N40" s="147"/>
      <c r="O40" s="147"/>
      <c r="P40" s="92"/>
      <c r="Q40" s="270"/>
      <c r="U40" s="277"/>
      <c r="V40" s="269"/>
      <c r="W40" s="275"/>
    </row>
    <row r="41" spans="1:25" ht="14.25" customHeight="1">
      <c r="A41" s="129"/>
      <c r="B41" s="169"/>
      <c r="C41" s="521" t="s">
        <v>221</v>
      </c>
      <c r="D41" s="521"/>
      <c r="E41" s="521"/>
      <c r="F41" s="521"/>
      <c r="G41" s="521"/>
      <c r="H41" s="521"/>
      <c r="I41" s="521"/>
      <c r="J41" s="170"/>
      <c r="K41" s="171">
        <f aca="true" t="shared" si="1" ref="K41:P41">SUM(K37:K40)</f>
        <v>0</v>
      </c>
      <c r="L41" s="171">
        <f t="shared" si="1"/>
        <v>0</v>
      </c>
      <c r="M41" s="171">
        <f t="shared" si="1"/>
        <v>0</v>
      </c>
      <c r="N41" s="171">
        <f t="shared" si="1"/>
        <v>0</v>
      </c>
      <c r="O41" s="171">
        <f t="shared" si="1"/>
        <v>0</v>
      </c>
      <c r="P41" s="171">
        <f t="shared" si="1"/>
        <v>0</v>
      </c>
      <c r="Q41" s="279"/>
      <c r="U41" s="261"/>
      <c r="V41" s="266"/>
      <c r="W41" s="274"/>
      <c r="X41" s="261"/>
      <c r="Y41" s="291"/>
    </row>
    <row r="42" spans="1:25" s="133" customFormat="1" ht="12.75">
      <c r="A42" s="295"/>
      <c r="B42" s="295"/>
      <c r="C42" s="312"/>
      <c r="D42" s="312"/>
      <c r="E42" s="312"/>
      <c r="F42" s="312"/>
      <c r="G42" s="312"/>
      <c r="H42" s="312"/>
      <c r="I42" s="312"/>
      <c r="J42" s="313"/>
      <c r="K42" s="327"/>
      <c r="L42" s="328"/>
      <c r="M42" s="328"/>
      <c r="N42" s="328"/>
      <c r="O42" s="328"/>
      <c r="P42" s="329"/>
      <c r="Q42" s="270"/>
      <c r="U42"/>
      <c r="V42" s="269"/>
      <c r="W42" s="275"/>
      <c r="X42"/>
      <c r="Y42" s="271"/>
    </row>
    <row r="43" spans="1:25" s="303" customFormat="1" ht="12.75">
      <c r="A43" s="129"/>
      <c r="B43" s="189"/>
      <c r="C43" s="526" t="s">
        <v>223</v>
      </c>
      <c r="D43" s="526"/>
      <c r="E43" s="526"/>
      <c r="F43" s="526"/>
      <c r="G43" s="526"/>
      <c r="H43" s="526"/>
      <c r="I43" s="526"/>
      <c r="J43" s="190"/>
      <c r="K43" s="523"/>
      <c r="L43" s="524"/>
      <c r="M43" s="524"/>
      <c r="N43" s="524"/>
      <c r="O43" s="524"/>
      <c r="P43" s="525"/>
      <c r="Q43" s="307"/>
      <c r="U43" s="311"/>
      <c r="V43" s="309"/>
      <c r="W43" s="310"/>
      <c r="X43" s="311"/>
      <c r="Y43" s="311"/>
    </row>
    <row r="44" spans="1:25" s="133" customFormat="1" ht="15" customHeight="1">
      <c r="A44" s="102"/>
      <c r="B44" s="102"/>
      <c r="C44" s="103"/>
      <c r="D44" s="103"/>
      <c r="E44" s="172"/>
      <c r="F44" s="103"/>
      <c r="G44" s="173"/>
      <c r="H44" s="174" t="s">
        <v>40</v>
      </c>
      <c r="I44" s="175">
        <v>0</v>
      </c>
      <c r="J44" s="103"/>
      <c r="K44" s="91"/>
      <c r="L44" s="147"/>
      <c r="M44" s="147"/>
      <c r="N44" s="147"/>
      <c r="O44" s="147"/>
      <c r="P44" s="92"/>
      <c r="Q44" s="270"/>
      <c r="R44" s="269"/>
      <c r="S44"/>
      <c r="T44"/>
      <c r="U44"/>
      <c r="V44" s="269"/>
      <c r="W44"/>
      <c r="X44"/>
      <c r="Y44" s="271"/>
    </row>
    <row r="45" spans="1:22" ht="15" customHeight="1">
      <c r="A45" s="102"/>
      <c r="B45" s="102"/>
      <c r="C45" s="103" t="s">
        <v>2</v>
      </c>
      <c r="D45" s="103"/>
      <c r="E45" s="176"/>
      <c r="F45" s="177" t="s">
        <v>3</v>
      </c>
      <c r="G45" s="178">
        <v>0</v>
      </c>
      <c r="H45" s="177" t="s">
        <v>4</v>
      </c>
      <c r="I45" s="179">
        <v>0</v>
      </c>
      <c r="J45" s="103"/>
      <c r="K45" s="180">
        <f>I44*E45*G45*I45</f>
        <v>0</v>
      </c>
      <c r="L45" s="181">
        <f>K45*(1+$I$12)</f>
        <v>0</v>
      </c>
      <c r="M45" s="181">
        <f aca="true" t="shared" si="2" ref="M45:O51">L45*(1+$I$12)</f>
        <v>0</v>
      </c>
      <c r="N45" s="181">
        <f t="shared" si="2"/>
        <v>0</v>
      </c>
      <c r="O45" s="181">
        <f>N45*(1+$I$12)</f>
        <v>0</v>
      </c>
      <c r="P45" s="182">
        <f>SUM(K45:O45)</f>
        <v>0</v>
      </c>
      <c r="Q45" s="270"/>
      <c r="V45" s="269"/>
    </row>
    <row r="46" spans="1:25" ht="15" customHeight="1">
      <c r="A46" s="102" t="s">
        <v>0</v>
      </c>
      <c r="B46" s="102"/>
      <c r="C46" s="103"/>
      <c r="D46" s="134" t="s">
        <v>273</v>
      </c>
      <c r="E46" s="172"/>
      <c r="F46" s="103"/>
      <c r="G46" s="173"/>
      <c r="H46" s="174" t="s">
        <v>40</v>
      </c>
      <c r="I46" s="175">
        <v>0</v>
      </c>
      <c r="J46" s="103"/>
      <c r="K46" s="91"/>
      <c r="L46" s="147"/>
      <c r="M46" s="147"/>
      <c r="N46" s="147"/>
      <c r="O46" s="147"/>
      <c r="P46" s="92" t="s">
        <v>0</v>
      </c>
      <c r="Q46" s="279"/>
      <c r="R46" s="266"/>
      <c r="S46" s="261"/>
      <c r="T46" s="261"/>
      <c r="U46" s="261"/>
      <c r="V46" s="266"/>
      <c r="W46" s="261"/>
      <c r="X46" s="261"/>
      <c r="Y46" s="291"/>
    </row>
    <row r="47" spans="1:22" ht="15" customHeight="1">
      <c r="A47" s="102"/>
      <c r="B47" s="102"/>
      <c r="C47" s="103" t="s">
        <v>2</v>
      </c>
      <c r="D47" s="103"/>
      <c r="E47" s="176"/>
      <c r="F47" s="177" t="s">
        <v>3</v>
      </c>
      <c r="G47" s="178">
        <v>0</v>
      </c>
      <c r="H47" s="177" t="s">
        <v>4</v>
      </c>
      <c r="I47" s="179">
        <v>0</v>
      </c>
      <c r="J47" s="103"/>
      <c r="K47" s="180">
        <f>I46*E47*G47*I47</f>
        <v>0</v>
      </c>
      <c r="L47" s="181">
        <f>K47*(1+$I$12)</f>
        <v>0</v>
      </c>
      <c r="M47" s="181">
        <f t="shared" si="2"/>
        <v>0</v>
      </c>
      <c r="N47" s="181">
        <f t="shared" si="2"/>
        <v>0</v>
      </c>
      <c r="O47" s="181">
        <f t="shared" si="2"/>
        <v>0</v>
      </c>
      <c r="P47" s="182">
        <f>SUM(K47:O47)</f>
        <v>0</v>
      </c>
      <c r="Q47" s="270"/>
      <c r="V47" s="269"/>
    </row>
    <row r="48" spans="1:25" ht="15" customHeight="1">
      <c r="A48" s="102" t="s">
        <v>0</v>
      </c>
      <c r="B48" s="102"/>
      <c r="C48" s="103"/>
      <c r="D48" s="134" t="s">
        <v>273</v>
      </c>
      <c r="E48" s="172"/>
      <c r="F48" s="103"/>
      <c r="G48" s="173"/>
      <c r="H48" s="174" t="s">
        <v>40</v>
      </c>
      <c r="I48" s="175">
        <v>0</v>
      </c>
      <c r="J48" s="103"/>
      <c r="K48" s="91"/>
      <c r="L48" s="147"/>
      <c r="M48" s="147"/>
      <c r="N48" s="147"/>
      <c r="O48" s="147"/>
      <c r="P48" s="92" t="s">
        <v>0</v>
      </c>
      <c r="Q48" s="279"/>
      <c r="R48" s="266"/>
      <c r="S48" s="261"/>
      <c r="T48" s="261"/>
      <c r="U48" s="261"/>
      <c r="V48" s="266"/>
      <c r="W48" s="261"/>
      <c r="X48" s="261"/>
      <c r="Y48" s="291"/>
    </row>
    <row r="49" spans="1:22" ht="15" customHeight="1">
      <c r="A49" s="102"/>
      <c r="B49" s="102"/>
      <c r="C49" s="103" t="s">
        <v>2</v>
      </c>
      <c r="D49" s="103"/>
      <c r="E49" s="176"/>
      <c r="F49" s="177" t="s">
        <v>3</v>
      </c>
      <c r="G49" s="178">
        <v>0</v>
      </c>
      <c r="H49" s="177" t="s">
        <v>4</v>
      </c>
      <c r="I49" s="179">
        <v>0</v>
      </c>
      <c r="J49" s="103"/>
      <c r="K49" s="180">
        <v>0</v>
      </c>
      <c r="L49" s="181">
        <f>K49*(1+$I$12)</f>
        <v>0</v>
      </c>
      <c r="M49" s="181">
        <f t="shared" si="2"/>
        <v>0</v>
      </c>
      <c r="N49" s="181">
        <f t="shared" si="2"/>
        <v>0</v>
      </c>
      <c r="O49" s="181">
        <f t="shared" si="2"/>
        <v>0</v>
      </c>
      <c r="P49" s="182">
        <f>SUM(K49:O49)</f>
        <v>0</v>
      </c>
      <c r="Q49" s="270"/>
      <c r="R49" s="269"/>
      <c r="V49" s="269"/>
    </row>
    <row r="50" spans="1:22" ht="15" customHeight="1">
      <c r="A50" s="102"/>
      <c r="B50" s="102"/>
      <c r="C50" s="103"/>
      <c r="D50" s="134" t="s">
        <v>273</v>
      </c>
      <c r="E50" s="183"/>
      <c r="F50" s="120"/>
      <c r="G50" s="173"/>
      <c r="H50" s="174" t="s">
        <v>40</v>
      </c>
      <c r="I50" s="175">
        <v>0</v>
      </c>
      <c r="J50" s="103"/>
      <c r="K50" s="91"/>
      <c r="L50" s="147"/>
      <c r="M50" s="147"/>
      <c r="N50" s="147"/>
      <c r="O50" s="147"/>
      <c r="P50" s="92"/>
      <c r="Q50" s="270"/>
      <c r="R50" s="269"/>
      <c r="V50" s="269"/>
    </row>
    <row r="51" spans="1:22" ht="15" customHeight="1">
      <c r="A51" s="102"/>
      <c r="B51" s="102"/>
      <c r="C51" s="103" t="s">
        <v>2</v>
      </c>
      <c r="D51" s="103"/>
      <c r="E51" s="176"/>
      <c r="F51" s="177" t="s">
        <v>3</v>
      </c>
      <c r="G51" s="178">
        <v>0</v>
      </c>
      <c r="H51" s="177" t="s">
        <v>4</v>
      </c>
      <c r="I51" s="179">
        <v>0</v>
      </c>
      <c r="J51" s="103"/>
      <c r="K51" s="180">
        <f>I50*E51*G51*I51</f>
        <v>0</v>
      </c>
      <c r="L51" s="181">
        <f>K51*(1+$I$12)</f>
        <v>0</v>
      </c>
      <c r="M51" s="181">
        <f t="shared" si="2"/>
        <v>0</v>
      </c>
      <c r="N51" s="181">
        <f t="shared" si="2"/>
        <v>0</v>
      </c>
      <c r="O51" s="181">
        <f t="shared" si="2"/>
        <v>0</v>
      </c>
      <c r="P51" s="182">
        <f>SUM(K51:O51)</f>
        <v>0</v>
      </c>
      <c r="Q51" s="270"/>
      <c r="R51" s="269"/>
      <c r="V51" s="269"/>
    </row>
    <row r="52" spans="1:22" ht="15" customHeight="1">
      <c r="A52" s="102"/>
      <c r="B52" s="102"/>
      <c r="C52" s="103"/>
      <c r="D52" s="185" t="s">
        <v>214</v>
      </c>
      <c r="E52" s="186"/>
      <c r="F52" s="120"/>
      <c r="G52" s="187"/>
      <c r="H52" s="120"/>
      <c r="I52" s="188"/>
      <c r="J52" s="120"/>
      <c r="K52" s="121"/>
      <c r="L52" s="122"/>
      <c r="M52" s="122"/>
      <c r="N52" s="122"/>
      <c r="O52" s="122"/>
      <c r="P52" s="123"/>
      <c r="Q52" s="270"/>
      <c r="R52" s="269"/>
      <c r="V52" s="269"/>
    </row>
    <row r="53" spans="1:22" ht="12.75">
      <c r="A53" s="129"/>
      <c r="B53" s="189"/>
      <c r="C53" s="522" t="s">
        <v>221</v>
      </c>
      <c r="D53" s="522"/>
      <c r="E53" s="522"/>
      <c r="F53" s="522"/>
      <c r="G53" s="522"/>
      <c r="H53" s="522"/>
      <c r="I53" s="522"/>
      <c r="J53" s="190"/>
      <c r="K53" s="191">
        <f aca="true" t="shared" si="3" ref="K53:P53">SUM(K45:K52)</f>
        <v>0</v>
      </c>
      <c r="L53" s="191">
        <f t="shared" si="3"/>
        <v>0</v>
      </c>
      <c r="M53" s="191">
        <f t="shared" si="3"/>
        <v>0</v>
      </c>
      <c r="N53" s="191">
        <f t="shared" si="3"/>
        <v>0</v>
      </c>
      <c r="O53" s="191">
        <f t="shared" si="3"/>
        <v>0</v>
      </c>
      <c r="P53" s="191">
        <f t="shared" si="3"/>
        <v>0</v>
      </c>
      <c r="Q53" s="270"/>
      <c r="R53" s="269"/>
      <c r="V53" s="269"/>
    </row>
    <row r="54" spans="1:25" s="133" customFormat="1" ht="12.75">
      <c r="A54" s="295"/>
      <c r="B54" s="304"/>
      <c r="C54" s="314"/>
      <c r="D54" s="314"/>
      <c r="E54" s="314"/>
      <c r="F54" s="314"/>
      <c r="G54" s="314"/>
      <c r="H54" s="314"/>
      <c r="I54" s="314"/>
      <c r="J54" s="306"/>
      <c r="K54" s="327"/>
      <c r="L54" s="328"/>
      <c r="M54" s="328"/>
      <c r="N54" s="328"/>
      <c r="O54" s="328"/>
      <c r="P54" s="329"/>
      <c r="Q54" s="270"/>
      <c r="R54" s="269"/>
      <c r="S54"/>
      <c r="T54"/>
      <c r="U54"/>
      <c r="V54" s="269"/>
      <c r="W54"/>
      <c r="X54"/>
      <c r="Y54" s="271"/>
    </row>
    <row r="55" spans="1:25" s="303" customFormat="1" ht="12.75">
      <c r="A55" s="129"/>
      <c r="B55" s="332"/>
      <c r="C55" s="527" t="s">
        <v>224</v>
      </c>
      <c r="D55" s="527"/>
      <c r="E55" s="527"/>
      <c r="F55" s="527"/>
      <c r="G55" s="527"/>
      <c r="H55" s="527"/>
      <c r="I55" s="527"/>
      <c r="J55" s="316"/>
      <c r="K55" s="518"/>
      <c r="L55" s="519"/>
      <c r="M55" s="519"/>
      <c r="N55" s="519"/>
      <c r="O55" s="519"/>
      <c r="P55" s="520"/>
      <c r="Q55" s="307"/>
      <c r="R55" s="309"/>
      <c r="S55" s="311"/>
      <c r="T55" s="311"/>
      <c r="U55" s="311"/>
      <c r="V55" s="309"/>
      <c r="W55" s="311"/>
      <c r="X55" s="311"/>
      <c r="Y55" s="311"/>
    </row>
    <row r="56" spans="1:25" s="133" customFormat="1" ht="12.75">
      <c r="A56" s="102"/>
      <c r="B56" s="108"/>
      <c r="C56" s="109"/>
      <c r="D56" s="192"/>
      <c r="E56" s="193"/>
      <c r="F56" s="192"/>
      <c r="G56" s="194"/>
      <c r="H56" s="195" t="s">
        <v>40</v>
      </c>
      <c r="I56" s="196">
        <v>0</v>
      </c>
      <c r="J56" s="109"/>
      <c r="K56" s="197"/>
      <c r="L56" s="198"/>
      <c r="M56" s="198"/>
      <c r="N56" s="198"/>
      <c r="O56" s="198"/>
      <c r="P56" s="199"/>
      <c r="Q56" s="279"/>
      <c r="R56" s="266"/>
      <c r="S56" s="261"/>
      <c r="T56" s="261"/>
      <c r="U56" s="261"/>
      <c r="V56" s="266"/>
      <c r="W56" s="282"/>
      <c r="X56" s="261"/>
      <c r="Y56" s="291"/>
    </row>
    <row r="57" spans="1:23" ht="12.75">
      <c r="A57" s="102"/>
      <c r="B57" s="102"/>
      <c r="C57" s="103" t="s">
        <v>263</v>
      </c>
      <c r="D57" s="103"/>
      <c r="E57" s="200">
        <v>0</v>
      </c>
      <c r="F57" s="201" t="s">
        <v>264</v>
      </c>
      <c r="G57" s="428">
        <v>0</v>
      </c>
      <c r="H57" s="201" t="s">
        <v>34</v>
      </c>
      <c r="I57" s="202">
        <v>0</v>
      </c>
      <c r="J57" s="103"/>
      <c r="K57" s="203">
        <f>I56*E57*G57*I57</f>
        <v>0</v>
      </c>
      <c r="L57" s="204">
        <v>0</v>
      </c>
      <c r="M57" s="204">
        <v>0</v>
      </c>
      <c r="N57" s="204">
        <v>0</v>
      </c>
      <c r="O57" s="204">
        <v>0</v>
      </c>
      <c r="P57" s="205">
        <f>SUM(K57:O57)</f>
        <v>0</v>
      </c>
      <c r="Q57" s="270"/>
      <c r="R57" s="269"/>
      <c r="V57" s="269"/>
      <c r="W57" s="280"/>
    </row>
    <row r="58" spans="1:23" ht="12.75">
      <c r="A58" s="102"/>
      <c r="B58" s="236"/>
      <c r="C58" s="104"/>
      <c r="D58" s="104"/>
      <c r="E58" s="237"/>
      <c r="F58" s="125"/>
      <c r="G58" s="238"/>
      <c r="H58" s="125"/>
      <c r="I58" s="239"/>
      <c r="J58" s="125"/>
      <c r="K58" s="240"/>
      <c r="L58" s="241"/>
      <c r="M58" s="241"/>
      <c r="N58" s="241"/>
      <c r="O58" s="241"/>
      <c r="P58" s="128"/>
      <c r="Q58" s="270"/>
      <c r="R58" s="269"/>
      <c r="V58" s="269"/>
      <c r="W58" s="281"/>
    </row>
    <row r="59" spans="1:23" ht="12.75">
      <c r="A59" s="315"/>
      <c r="B59" s="227"/>
      <c r="C59" s="497" t="s">
        <v>218</v>
      </c>
      <c r="D59" s="497"/>
      <c r="E59" s="497"/>
      <c r="F59" s="497"/>
      <c r="G59" s="497"/>
      <c r="H59" s="497"/>
      <c r="I59" s="497"/>
      <c r="J59" s="228"/>
      <c r="K59" s="229">
        <f aca="true" t="shared" si="4" ref="K59:P59">SUM(K57:K58)</f>
        <v>0</v>
      </c>
      <c r="L59" s="229">
        <f t="shared" si="4"/>
        <v>0</v>
      </c>
      <c r="M59" s="229">
        <f t="shared" si="4"/>
        <v>0</v>
      </c>
      <c r="N59" s="229">
        <f t="shared" si="4"/>
        <v>0</v>
      </c>
      <c r="O59" s="229">
        <f t="shared" si="4"/>
        <v>0</v>
      </c>
      <c r="P59" s="229">
        <f t="shared" si="4"/>
        <v>0</v>
      </c>
      <c r="Q59" s="270"/>
      <c r="R59" s="269"/>
      <c r="V59" s="269"/>
      <c r="W59" s="281"/>
    </row>
    <row r="60" spans="1:25" s="133" customFormat="1" ht="23.25" customHeight="1">
      <c r="A60" s="513" t="s">
        <v>274</v>
      </c>
      <c r="B60" s="514"/>
      <c r="C60" s="514"/>
      <c r="D60" s="514"/>
      <c r="E60" s="514"/>
      <c r="F60" s="514"/>
      <c r="G60" s="514"/>
      <c r="H60" s="514"/>
      <c r="I60" s="514"/>
      <c r="J60" s="206"/>
      <c r="K60" s="197"/>
      <c r="L60" s="330"/>
      <c r="M60" s="330"/>
      <c r="N60" s="330"/>
      <c r="O60" s="330"/>
      <c r="P60" s="331"/>
      <c r="Q60" s="279"/>
      <c r="R60" s="266"/>
      <c r="S60" s="261"/>
      <c r="T60" s="261"/>
      <c r="U60" s="261"/>
      <c r="V60" s="266"/>
      <c r="W60" s="282"/>
      <c r="X60" s="261"/>
      <c r="Y60" s="291"/>
    </row>
    <row r="61" spans="1:22" ht="12.75">
      <c r="A61" s="505" t="s">
        <v>236</v>
      </c>
      <c r="B61" s="506"/>
      <c r="C61" s="506"/>
      <c r="D61" s="506"/>
      <c r="E61" s="506"/>
      <c r="F61" s="506"/>
      <c r="G61" s="506"/>
      <c r="H61" s="506"/>
      <c r="I61" s="506"/>
      <c r="J61" s="506"/>
      <c r="K61" s="242">
        <f>K27+K34+K41+K53+K59</f>
        <v>0</v>
      </c>
      <c r="L61" s="242">
        <f>L27+L34+L41+L53+L59</f>
        <v>0</v>
      </c>
      <c r="M61" s="242">
        <f>M27+M34+M41+M53+M59</f>
        <v>0</v>
      </c>
      <c r="N61" s="242">
        <f>N27+N34+N41+N53+N59</f>
        <v>0</v>
      </c>
      <c r="O61" s="242">
        <f>O27+O34+O41+O53+O59</f>
        <v>0</v>
      </c>
      <c r="P61" s="243">
        <f>SUM(K61:O61)</f>
        <v>0</v>
      </c>
      <c r="Q61" s="270"/>
      <c r="R61" s="269"/>
      <c r="V61" s="269"/>
    </row>
    <row r="62" spans="1:22" ht="12.75">
      <c r="A62" s="317"/>
      <c r="B62" s="318"/>
      <c r="C62" s="318"/>
      <c r="D62" s="318"/>
      <c r="E62" s="318"/>
      <c r="F62" s="318"/>
      <c r="G62" s="318"/>
      <c r="H62" s="318"/>
      <c r="I62" s="318"/>
      <c r="J62" s="318"/>
      <c r="K62" s="362"/>
      <c r="L62" s="362"/>
      <c r="M62" s="362"/>
      <c r="N62" s="362"/>
      <c r="O62" s="362"/>
      <c r="P62" s="362"/>
      <c r="Q62" s="285" t="s">
        <v>21</v>
      </c>
      <c r="R62" s="269"/>
      <c r="V62" s="269"/>
    </row>
    <row r="63" spans="1:25" s="319" customFormat="1" ht="15">
      <c r="A63" s="500" t="s">
        <v>226</v>
      </c>
      <c r="B63" s="501"/>
      <c r="C63" s="501"/>
      <c r="D63" s="501"/>
      <c r="E63" s="502"/>
      <c r="F63" s="509" t="s">
        <v>311</v>
      </c>
      <c r="G63" s="509"/>
      <c r="H63" s="509"/>
      <c r="I63" s="103"/>
      <c r="J63" s="103"/>
      <c r="K63" s="91"/>
      <c r="L63" s="91"/>
      <c r="M63" s="91"/>
      <c r="N63" s="91"/>
      <c r="O63" s="91"/>
      <c r="P63" s="92"/>
      <c r="Q63" s="307"/>
      <c r="R63" s="309"/>
      <c r="S63" s="311"/>
      <c r="T63" s="311"/>
      <c r="U63" s="311"/>
      <c r="V63" s="309"/>
      <c r="W63" s="311"/>
      <c r="X63" s="311"/>
      <c r="Y63" s="311"/>
    </row>
    <row r="64" spans="1:22" ht="15" customHeight="1">
      <c r="A64" s="98"/>
      <c r="B64" s="97"/>
      <c r="C64" s="97" t="s">
        <v>0</v>
      </c>
      <c r="D64" s="97"/>
      <c r="E64" s="245" t="s">
        <v>5</v>
      </c>
      <c r="F64" s="406">
        <v>0.241</v>
      </c>
      <c r="G64" s="185" t="s">
        <v>253</v>
      </c>
      <c r="H64" s="103"/>
      <c r="I64" s="103"/>
      <c r="J64" s="103"/>
      <c r="K64" s="116">
        <f>K27*$F64</f>
        <v>0</v>
      </c>
      <c r="L64" s="116">
        <f>L27*$F64</f>
        <v>0</v>
      </c>
      <c r="M64" s="116">
        <f>M27*$F64</f>
        <v>0</v>
      </c>
      <c r="N64" s="116">
        <f>N27*$F64</f>
        <v>0</v>
      </c>
      <c r="O64" s="116">
        <f>O27*$F64</f>
        <v>0</v>
      </c>
      <c r="P64" s="207">
        <f>SUM(K64:O64)</f>
        <v>0</v>
      </c>
      <c r="Q64" s="270"/>
      <c r="R64" s="269"/>
      <c r="V64" s="269"/>
    </row>
    <row r="65" spans="1:25" ht="15" customHeight="1">
      <c r="A65" s="98"/>
      <c r="B65" s="97"/>
      <c r="C65" s="97"/>
      <c r="D65" s="97"/>
      <c r="E65" s="245" t="s">
        <v>18</v>
      </c>
      <c r="F65" s="406">
        <v>0.318</v>
      </c>
      <c r="G65" s="97"/>
      <c r="H65" s="103" t="s">
        <v>0</v>
      </c>
      <c r="I65" s="103"/>
      <c r="J65" s="103"/>
      <c r="K65" s="145">
        <f>K34*$F65</f>
        <v>0</v>
      </c>
      <c r="L65" s="145">
        <f>L34*$F65</f>
        <v>0</v>
      </c>
      <c r="M65" s="145">
        <f>M34*$F65</f>
        <v>0</v>
      </c>
      <c r="N65" s="145">
        <f>N34*$F65</f>
        <v>0</v>
      </c>
      <c r="O65" s="145">
        <f>O34*$F65</f>
        <v>0</v>
      </c>
      <c r="P65" s="207">
        <f>SUM(K65:O65)</f>
        <v>0</v>
      </c>
      <c r="Q65" s="283"/>
      <c r="R65" s="266"/>
      <c r="S65" s="261"/>
      <c r="T65" s="261"/>
      <c r="U65" s="261"/>
      <c r="V65" s="266"/>
      <c r="W65" s="261"/>
      <c r="X65" s="261"/>
      <c r="Y65" s="291"/>
    </row>
    <row r="66" spans="1:22" ht="15" customHeight="1">
      <c r="A66" s="98"/>
      <c r="B66" s="97"/>
      <c r="C66" s="97"/>
      <c r="D66" s="97"/>
      <c r="E66" s="245" t="s">
        <v>19</v>
      </c>
      <c r="F66" s="406">
        <v>0.395</v>
      </c>
      <c r="G66" s="97"/>
      <c r="H66" s="103"/>
      <c r="I66" s="103"/>
      <c r="J66" s="103"/>
      <c r="K66" s="208">
        <f>K37*$F66</f>
        <v>0</v>
      </c>
      <c r="L66" s="208">
        <f>L37*$F66</f>
        <v>0</v>
      </c>
      <c r="M66" s="208">
        <f>M37*$F66</f>
        <v>0</v>
      </c>
      <c r="N66" s="208">
        <f>N37*$F66</f>
        <v>0</v>
      </c>
      <c r="O66" s="208">
        <f>O37*$F66</f>
        <v>0</v>
      </c>
      <c r="P66" s="207">
        <f>SUM(K66:O66)</f>
        <v>0</v>
      </c>
      <c r="Q66" s="270"/>
      <c r="R66" s="284"/>
      <c r="V66" s="269"/>
    </row>
    <row r="67" spans="1:17" ht="15" customHeight="1">
      <c r="A67" s="98"/>
      <c r="B67" s="97"/>
      <c r="C67" s="97"/>
      <c r="D67" s="97"/>
      <c r="E67" s="245" t="s">
        <v>6</v>
      </c>
      <c r="F67" s="406">
        <v>0.213</v>
      </c>
      <c r="G67" s="97"/>
      <c r="H67" s="103"/>
      <c r="I67" s="103"/>
      <c r="J67" s="103"/>
      <c r="K67" s="209">
        <f>K53*$F67</f>
        <v>0</v>
      </c>
      <c r="L67" s="209">
        <f>L53*$F67</f>
        <v>0</v>
      </c>
      <c r="M67" s="209">
        <f>M53*$F67</f>
        <v>0</v>
      </c>
      <c r="N67" s="209">
        <f>N53*$F67</f>
        <v>0</v>
      </c>
      <c r="O67" s="209">
        <f>O53*$F67</f>
        <v>0</v>
      </c>
      <c r="P67" s="207">
        <f>SUM(K67:O67)</f>
        <v>0</v>
      </c>
      <c r="Q67" s="93"/>
    </row>
    <row r="68" spans="1:17" ht="15" customHeight="1">
      <c r="A68" s="98"/>
      <c r="B68" s="97"/>
      <c r="C68" s="97"/>
      <c r="D68" s="97"/>
      <c r="E68" s="245" t="s">
        <v>20</v>
      </c>
      <c r="F68" s="406">
        <v>0.215</v>
      </c>
      <c r="G68" s="185" t="s">
        <v>252</v>
      </c>
      <c r="H68" s="103"/>
      <c r="I68" s="103"/>
      <c r="J68" s="103"/>
      <c r="K68" s="203">
        <f>K57*$F68</f>
        <v>0</v>
      </c>
      <c r="L68" s="203">
        <f>L57*$F68</f>
        <v>0</v>
      </c>
      <c r="M68" s="203">
        <f>M57*$F68</f>
        <v>0</v>
      </c>
      <c r="N68" s="203">
        <f>N57*$F68</f>
        <v>0</v>
      </c>
      <c r="O68" s="203">
        <f>O57*$F68</f>
        <v>0</v>
      </c>
      <c r="P68" s="207">
        <f>SUM(K68:O68)</f>
        <v>0</v>
      </c>
      <c r="Q68" s="270"/>
    </row>
    <row r="69" spans="1:18" ht="12.75">
      <c r="A69" s="495" t="s">
        <v>237</v>
      </c>
      <c r="B69" s="496"/>
      <c r="C69" s="496"/>
      <c r="D69" s="496"/>
      <c r="E69" s="496"/>
      <c r="F69" s="496"/>
      <c r="G69" s="496"/>
      <c r="H69" s="496"/>
      <c r="I69" s="496"/>
      <c r="J69" s="496"/>
      <c r="K69" s="256">
        <f>SUM(K63:K68)</f>
        <v>0</v>
      </c>
      <c r="L69" s="256">
        <f>SUM(L63:L68)</f>
        <v>0</v>
      </c>
      <c r="M69" s="256">
        <f>SUM(M63:M68)</f>
        <v>0</v>
      </c>
      <c r="N69" s="256">
        <f>SUM(N63:N68)</f>
        <v>0</v>
      </c>
      <c r="O69" s="256">
        <f>SUM(O63:O68)</f>
        <v>0</v>
      </c>
      <c r="P69" s="256">
        <f>SUM(P64:P68)</f>
        <v>0</v>
      </c>
      <c r="Q69" s="286"/>
      <c r="R69" s="281"/>
    </row>
    <row r="70" spans="1:18" ht="12.75">
      <c r="A70" s="317"/>
      <c r="B70" s="318"/>
      <c r="C70" s="318"/>
      <c r="D70" s="318"/>
      <c r="E70" s="318"/>
      <c r="F70" s="318"/>
      <c r="G70" s="318"/>
      <c r="H70" s="318"/>
      <c r="I70" s="318"/>
      <c r="J70" s="318"/>
      <c r="K70" s="362"/>
      <c r="L70" s="362"/>
      <c r="M70" s="362"/>
      <c r="N70" s="362"/>
      <c r="O70" s="362"/>
      <c r="P70" s="362"/>
      <c r="Q70" s="285" t="s">
        <v>22</v>
      </c>
      <c r="R70" s="281"/>
    </row>
    <row r="71" spans="1:25" s="319" customFormat="1" ht="15">
      <c r="A71" s="500" t="s">
        <v>227</v>
      </c>
      <c r="B71" s="501"/>
      <c r="C71" s="501"/>
      <c r="D71" s="501"/>
      <c r="E71" s="502"/>
      <c r="F71" s="97"/>
      <c r="G71" s="97"/>
      <c r="H71" s="103"/>
      <c r="I71" s="103"/>
      <c r="J71" s="103"/>
      <c r="K71" s="147" t="s">
        <v>0</v>
      </c>
      <c r="L71" s="147" t="s">
        <v>0</v>
      </c>
      <c r="M71" s="147"/>
      <c r="N71" s="147"/>
      <c r="O71" s="147"/>
      <c r="P71" s="210" t="s">
        <v>0</v>
      </c>
      <c r="Q71" s="320"/>
      <c r="R71" s="321"/>
      <c r="S71" s="311"/>
      <c r="T71" s="311"/>
      <c r="U71" s="311"/>
      <c r="V71" s="311"/>
      <c r="W71" s="311"/>
      <c r="X71" s="311"/>
      <c r="Y71" s="311"/>
    </row>
    <row r="72" spans="1:17" ht="12.75">
      <c r="A72" s="98"/>
      <c r="B72" s="97"/>
      <c r="C72" s="97" t="s">
        <v>14</v>
      </c>
      <c r="D72" s="97"/>
      <c r="E72" s="246"/>
      <c r="F72" s="97"/>
      <c r="G72" s="97"/>
      <c r="H72" s="103"/>
      <c r="I72" s="103"/>
      <c r="J72" s="103"/>
      <c r="K72" s="91">
        <v>0</v>
      </c>
      <c r="L72" s="91">
        <v>0</v>
      </c>
      <c r="M72" s="91">
        <v>0</v>
      </c>
      <c r="N72" s="91">
        <v>0</v>
      </c>
      <c r="O72" s="91">
        <v>0</v>
      </c>
      <c r="P72" s="211">
        <f>SUM(K72:O72)</f>
        <v>0</v>
      </c>
      <c r="Q72" s="286"/>
    </row>
    <row r="73" spans="1:17" ht="12.75">
      <c r="A73" s="98"/>
      <c r="B73" s="97"/>
      <c r="C73" s="97"/>
      <c r="D73" s="97"/>
      <c r="E73" s="103"/>
      <c r="F73" s="97"/>
      <c r="G73" s="97"/>
      <c r="H73" s="103"/>
      <c r="I73" s="103"/>
      <c r="J73" s="103"/>
      <c r="K73" s="91"/>
      <c r="L73" s="91"/>
      <c r="M73" s="91"/>
      <c r="N73" s="91"/>
      <c r="O73" s="91"/>
      <c r="P73" s="92"/>
      <c r="Q73" s="286"/>
    </row>
    <row r="74" spans="1:17" ht="12.75">
      <c r="A74" s="98"/>
      <c r="B74" s="97"/>
      <c r="C74" s="97" t="s">
        <v>15</v>
      </c>
      <c r="D74" s="97"/>
      <c r="E74" s="246"/>
      <c r="F74" s="97"/>
      <c r="G74" s="97"/>
      <c r="H74" s="103"/>
      <c r="I74" s="103"/>
      <c r="J74" s="103"/>
      <c r="K74" s="149">
        <v>0</v>
      </c>
      <c r="L74" s="149">
        <v>0</v>
      </c>
      <c r="M74" s="149">
        <v>0</v>
      </c>
      <c r="N74" s="149">
        <v>0</v>
      </c>
      <c r="O74" s="149">
        <v>0</v>
      </c>
      <c r="P74" s="212">
        <f>SUM(K74:O74)</f>
        <v>0</v>
      </c>
      <c r="Q74" s="286"/>
    </row>
    <row r="75" spans="1:22" ht="12.75">
      <c r="A75" s="495" t="s">
        <v>238</v>
      </c>
      <c r="B75" s="496"/>
      <c r="C75" s="496"/>
      <c r="D75" s="496"/>
      <c r="E75" s="496"/>
      <c r="F75" s="496"/>
      <c r="G75" s="496"/>
      <c r="H75" s="496"/>
      <c r="I75" s="496"/>
      <c r="J75" s="496"/>
      <c r="K75" s="256">
        <f aca="true" t="shared" si="5" ref="K75:P75">SUM(K71:K74)</f>
        <v>0</v>
      </c>
      <c r="L75" s="256">
        <f t="shared" si="5"/>
        <v>0</v>
      </c>
      <c r="M75" s="256">
        <f t="shared" si="5"/>
        <v>0</v>
      </c>
      <c r="N75" s="256">
        <f t="shared" si="5"/>
        <v>0</v>
      </c>
      <c r="O75" s="256">
        <f t="shared" si="5"/>
        <v>0</v>
      </c>
      <c r="P75" s="256">
        <f t="shared" si="5"/>
        <v>0</v>
      </c>
      <c r="Q75" s="93"/>
      <c r="V75" s="281"/>
    </row>
    <row r="76" spans="1:17" ht="12.75">
      <c r="A76" s="317"/>
      <c r="B76" s="318"/>
      <c r="C76" s="318"/>
      <c r="D76" s="318"/>
      <c r="E76" s="318"/>
      <c r="F76" s="318"/>
      <c r="G76" s="318"/>
      <c r="H76" s="318"/>
      <c r="I76" s="318"/>
      <c r="J76" s="318"/>
      <c r="K76" s="362"/>
      <c r="L76" s="362"/>
      <c r="M76" s="362"/>
      <c r="N76" s="362"/>
      <c r="O76" s="362"/>
      <c r="P76" s="362"/>
      <c r="Q76" s="323" t="s">
        <v>23</v>
      </c>
    </row>
    <row r="77" spans="1:25" s="319" customFormat="1" ht="15">
      <c r="A77" s="500" t="s">
        <v>267</v>
      </c>
      <c r="B77" s="501"/>
      <c r="C77" s="501"/>
      <c r="D77" s="501"/>
      <c r="E77" s="502"/>
      <c r="F77" s="336" t="s">
        <v>266</v>
      </c>
      <c r="G77" s="103"/>
      <c r="H77" s="103"/>
      <c r="I77" s="103"/>
      <c r="J77" s="103"/>
      <c r="K77" s="147" t="s">
        <v>0</v>
      </c>
      <c r="L77" s="147" t="s">
        <v>0</v>
      </c>
      <c r="M77" s="147"/>
      <c r="N77" s="147"/>
      <c r="O77" s="147"/>
      <c r="P77" s="210" t="s">
        <v>0</v>
      </c>
      <c r="Q77" s="307"/>
      <c r="R77" s="311"/>
      <c r="S77" s="311"/>
      <c r="T77" s="311"/>
      <c r="U77" s="311"/>
      <c r="V77" s="311"/>
      <c r="W77" s="311"/>
      <c r="X77" s="311"/>
      <c r="Y77" s="311"/>
    </row>
    <row r="78" spans="1:17" ht="12.75">
      <c r="A78" s="98"/>
      <c r="B78" s="97"/>
      <c r="C78" s="103"/>
      <c r="D78" s="103"/>
      <c r="E78" s="103"/>
      <c r="F78" s="103"/>
      <c r="G78" s="103"/>
      <c r="H78" s="185"/>
      <c r="I78" s="103"/>
      <c r="J78" s="103"/>
      <c r="K78" s="147">
        <v>0</v>
      </c>
      <c r="L78" s="147">
        <v>0</v>
      </c>
      <c r="M78" s="147">
        <v>0</v>
      </c>
      <c r="N78" s="147">
        <v>0</v>
      </c>
      <c r="O78" s="147">
        <v>0</v>
      </c>
      <c r="P78" s="213">
        <f>SUM(K78:O78)</f>
        <v>0</v>
      </c>
      <c r="Q78" s="270"/>
    </row>
    <row r="79" spans="1:17" ht="12.75">
      <c r="A79" s="102"/>
      <c r="B79" s="103"/>
      <c r="C79" s="103"/>
      <c r="D79" s="103"/>
      <c r="E79" s="103"/>
      <c r="F79" s="103"/>
      <c r="G79" s="103"/>
      <c r="H79" s="103"/>
      <c r="I79" s="103"/>
      <c r="J79" s="103"/>
      <c r="K79" s="149">
        <v>0</v>
      </c>
      <c r="L79" s="150">
        <v>0</v>
      </c>
      <c r="M79" s="150">
        <v>0</v>
      </c>
      <c r="N79" s="150">
        <v>0</v>
      </c>
      <c r="O79" s="150">
        <v>0</v>
      </c>
      <c r="P79" s="214">
        <f>SUM(K79:O79)</f>
        <v>0</v>
      </c>
      <c r="Q79" s="270"/>
    </row>
    <row r="80" spans="1:17" ht="12.75">
      <c r="A80" s="495" t="s">
        <v>239</v>
      </c>
      <c r="B80" s="496"/>
      <c r="C80" s="496"/>
      <c r="D80" s="496"/>
      <c r="E80" s="496"/>
      <c r="F80" s="496"/>
      <c r="G80" s="496"/>
      <c r="H80" s="496"/>
      <c r="I80" s="496"/>
      <c r="J80" s="496"/>
      <c r="K80" s="256">
        <f>SUM(K77:K79)</f>
        <v>0</v>
      </c>
      <c r="L80" s="256">
        <f>SUM(L77:L79)</f>
        <v>0</v>
      </c>
      <c r="M80" s="256">
        <f>SUM(M77:M79)</f>
        <v>0</v>
      </c>
      <c r="N80" s="256">
        <f>SUM(N77:N79)</f>
        <v>0</v>
      </c>
      <c r="O80" s="256">
        <f>SUM(O77:O79)</f>
        <v>0</v>
      </c>
      <c r="P80" s="256">
        <f>SUM(P78:P79)</f>
        <v>0</v>
      </c>
      <c r="Q80" s="270"/>
    </row>
    <row r="81" spans="1:17" ht="12.75">
      <c r="A81" s="317"/>
      <c r="B81" s="318"/>
      <c r="C81" s="318"/>
      <c r="D81" s="318"/>
      <c r="E81" s="318"/>
      <c r="F81" s="318"/>
      <c r="G81" s="318"/>
      <c r="H81" s="318"/>
      <c r="I81" s="318"/>
      <c r="J81" s="318"/>
      <c r="K81" s="362"/>
      <c r="L81" s="362"/>
      <c r="M81" s="362"/>
      <c r="N81" s="362"/>
      <c r="O81" s="362"/>
      <c r="P81" s="362"/>
      <c r="Q81" s="285" t="s">
        <v>24</v>
      </c>
    </row>
    <row r="82" spans="1:25" s="319" customFormat="1" ht="15">
      <c r="A82" s="500" t="s">
        <v>228</v>
      </c>
      <c r="B82" s="501"/>
      <c r="C82" s="501"/>
      <c r="D82" s="501"/>
      <c r="E82" s="504"/>
      <c r="F82" s="97"/>
      <c r="G82" s="97"/>
      <c r="H82" s="103"/>
      <c r="I82" s="103"/>
      <c r="J82" s="103"/>
      <c r="K82" s="91"/>
      <c r="L82" s="91"/>
      <c r="M82" s="91"/>
      <c r="N82" s="91"/>
      <c r="O82" s="91"/>
      <c r="P82" s="92"/>
      <c r="Q82" s="322"/>
      <c r="R82" s="311"/>
      <c r="S82" s="311"/>
      <c r="T82" s="311"/>
      <c r="U82" s="311"/>
      <c r="V82" s="311"/>
      <c r="W82" s="311"/>
      <c r="X82" s="311"/>
      <c r="Y82" s="311"/>
    </row>
    <row r="83" spans="1:17" ht="12.75">
      <c r="A83" s="102"/>
      <c r="B83" s="103"/>
      <c r="C83" s="103" t="s">
        <v>0</v>
      </c>
      <c r="D83" s="103"/>
      <c r="E83" s="103"/>
      <c r="F83" s="103"/>
      <c r="G83" s="103"/>
      <c r="H83" s="103"/>
      <c r="I83" s="103"/>
      <c r="J83" s="103"/>
      <c r="K83" s="147"/>
      <c r="L83" s="91"/>
      <c r="M83" s="91"/>
      <c r="N83" s="91"/>
      <c r="O83" s="91"/>
      <c r="P83" s="123"/>
      <c r="Q83" s="287"/>
    </row>
    <row r="84" spans="1:17" ht="12.75">
      <c r="A84" s="102"/>
      <c r="B84" s="103"/>
      <c r="C84" s="103"/>
      <c r="D84" s="103"/>
      <c r="E84" s="103"/>
      <c r="F84" s="103"/>
      <c r="G84" s="103"/>
      <c r="H84" s="103"/>
      <c r="I84" s="103"/>
      <c r="J84" s="103"/>
      <c r="K84" s="147">
        <v>0</v>
      </c>
      <c r="L84" s="91">
        <v>0</v>
      </c>
      <c r="M84" s="91">
        <v>0</v>
      </c>
      <c r="N84" s="91">
        <v>0</v>
      </c>
      <c r="O84" s="91">
        <v>0</v>
      </c>
      <c r="P84" s="215">
        <f>SUM(K84:O84)</f>
        <v>0</v>
      </c>
      <c r="Q84" s="287"/>
    </row>
    <row r="85" spans="1:17" ht="12.75">
      <c r="A85" s="102"/>
      <c r="B85" s="103"/>
      <c r="C85" s="103"/>
      <c r="D85" s="103"/>
      <c r="E85" s="103"/>
      <c r="F85" s="103"/>
      <c r="G85" s="103"/>
      <c r="H85" s="103"/>
      <c r="I85" s="103"/>
      <c r="J85" s="103"/>
      <c r="K85" s="147">
        <v>0</v>
      </c>
      <c r="L85" s="91">
        <v>0</v>
      </c>
      <c r="M85" s="91">
        <v>0</v>
      </c>
      <c r="N85" s="91">
        <v>0</v>
      </c>
      <c r="O85" s="91">
        <v>0</v>
      </c>
      <c r="P85" s="92">
        <f>SUM(K85:O85)</f>
        <v>0</v>
      </c>
      <c r="Q85" s="287"/>
    </row>
    <row r="86" spans="1:17" ht="12.75">
      <c r="A86" s="102"/>
      <c r="B86" s="103"/>
      <c r="C86" s="103"/>
      <c r="D86" s="103"/>
      <c r="E86" s="103"/>
      <c r="F86" s="103"/>
      <c r="G86" s="103"/>
      <c r="H86" s="103"/>
      <c r="I86" s="103"/>
      <c r="J86" s="103"/>
      <c r="K86" s="147">
        <v>0</v>
      </c>
      <c r="L86" s="91">
        <v>0</v>
      </c>
      <c r="M86" s="91">
        <v>0</v>
      </c>
      <c r="N86" s="91">
        <v>0</v>
      </c>
      <c r="O86" s="91">
        <v>0</v>
      </c>
      <c r="P86" s="92">
        <f>SUM(K86:O86)</f>
        <v>0</v>
      </c>
      <c r="Q86" s="93"/>
    </row>
    <row r="87" spans="1:17" ht="12.75">
      <c r="A87" s="102"/>
      <c r="B87" s="103"/>
      <c r="C87" s="103"/>
      <c r="D87" s="103"/>
      <c r="E87" s="103"/>
      <c r="F87" s="103"/>
      <c r="G87" s="103"/>
      <c r="H87" s="103"/>
      <c r="I87" s="103"/>
      <c r="J87" s="103"/>
      <c r="K87" s="150">
        <v>0</v>
      </c>
      <c r="L87" s="149">
        <v>0</v>
      </c>
      <c r="M87" s="149">
        <v>0</v>
      </c>
      <c r="N87" s="149">
        <v>0</v>
      </c>
      <c r="O87" s="149">
        <v>0</v>
      </c>
      <c r="P87" s="151">
        <f>SUM(K87:O87)</f>
        <v>0</v>
      </c>
      <c r="Q87" s="270"/>
    </row>
    <row r="88" spans="1:17" ht="12.75">
      <c r="A88" s="495" t="s">
        <v>240</v>
      </c>
      <c r="B88" s="496"/>
      <c r="C88" s="496"/>
      <c r="D88" s="496"/>
      <c r="E88" s="496"/>
      <c r="F88" s="496"/>
      <c r="G88" s="496"/>
      <c r="H88" s="496"/>
      <c r="I88" s="496"/>
      <c r="J88" s="496"/>
      <c r="K88" s="243">
        <f aca="true" t="shared" si="6" ref="K88:P88">SUM(K82:K87)</f>
        <v>0</v>
      </c>
      <c r="L88" s="333">
        <f t="shared" si="6"/>
        <v>0</v>
      </c>
      <c r="M88" s="333">
        <f t="shared" si="6"/>
        <v>0</v>
      </c>
      <c r="N88" s="333">
        <f t="shared" si="6"/>
        <v>0</v>
      </c>
      <c r="O88" s="333">
        <f t="shared" si="6"/>
        <v>0</v>
      </c>
      <c r="P88" s="333">
        <f t="shared" si="6"/>
        <v>0</v>
      </c>
      <c r="Q88" s="270"/>
    </row>
    <row r="89" spans="1:17" ht="12.75">
      <c r="A89" s="317"/>
      <c r="B89" s="318"/>
      <c r="C89" s="318"/>
      <c r="D89" s="318"/>
      <c r="E89" s="318"/>
      <c r="F89" s="318"/>
      <c r="G89" s="318"/>
      <c r="H89" s="318"/>
      <c r="I89" s="318"/>
      <c r="J89" s="318"/>
      <c r="K89" s="362"/>
      <c r="L89" s="362"/>
      <c r="M89" s="362"/>
      <c r="N89" s="362"/>
      <c r="O89" s="362"/>
      <c r="P89" s="362"/>
      <c r="Q89" s="285" t="s">
        <v>25</v>
      </c>
    </row>
    <row r="90" spans="1:25" s="319" customFormat="1" ht="15.75" thickBot="1">
      <c r="A90" s="503" t="s">
        <v>229</v>
      </c>
      <c r="B90" s="502"/>
      <c r="C90" s="502"/>
      <c r="D90" s="502"/>
      <c r="E90" s="502"/>
      <c r="F90" s="504"/>
      <c r="G90" s="504"/>
      <c r="H90" s="93"/>
      <c r="I90" s="93"/>
      <c r="J90" s="103"/>
      <c r="K90" s="363" t="s">
        <v>0</v>
      </c>
      <c r="L90" s="91"/>
      <c r="M90" s="91"/>
      <c r="N90" s="91"/>
      <c r="O90" s="91"/>
      <c r="P90" s="92"/>
      <c r="Q90" s="307"/>
      <c r="R90" s="311"/>
      <c r="S90" s="311"/>
      <c r="T90" s="311"/>
      <c r="U90" s="311"/>
      <c r="V90" s="311"/>
      <c r="W90" s="311"/>
      <c r="X90" s="311"/>
      <c r="Y90" s="311"/>
    </row>
    <row r="91" spans="1:17" ht="13.5" thickBot="1">
      <c r="A91" s="98"/>
      <c r="D91" s="97"/>
      <c r="E91" s="97"/>
      <c r="F91" s="97"/>
      <c r="G91" s="97"/>
      <c r="H91" s="341" t="s">
        <v>235</v>
      </c>
      <c r="I91" s="100">
        <v>0.1</v>
      </c>
      <c r="J91" s="103"/>
      <c r="K91" s="91"/>
      <c r="L91" s="91"/>
      <c r="M91" s="91"/>
      <c r="N91" s="91"/>
      <c r="O91" s="91"/>
      <c r="P91" s="92"/>
      <c r="Q91" s="270"/>
    </row>
    <row r="92" spans="1:17" ht="12.75">
      <c r="A92" s="98"/>
      <c r="B92" s="97"/>
      <c r="C92" s="97" t="s">
        <v>0</v>
      </c>
      <c r="D92" s="134" t="s">
        <v>37</v>
      </c>
      <c r="E92" s="246" t="s">
        <v>38</v>
      </c>
      <c r="F92" s="97" t="s">
        <v>0</v>
      </c>
      <c r="G92" s="97"/>
      <c r="H92" s="103"/>
      <c r="I92" s="247"/>
      <c r="J92" s="103"/>
      <c r="K92" s="147"/>
      <c r="L92" s="147"/>
      <c r="M92" s="147"/>
      <c r="N92" s="147"/>
      <c r="O92" s="147"/>
      <c r="P92" s="92"/>
      <c r="Q92" s="270"/>
    </row>
    <row r="93" spans="1:17" ht="12.75">
      <c r="A93" s="98"/>
      <c r="B93" s="97"/>
      <c r="C93" s="97"/>
      <c r="D93" s="457" t="s">
        <v>8</v>
      </c>
      <c r="E93" s="249">
        <v>0</v>
      </c>
      <c r="F93" s="250" t="s">
        <v>36</v>
      </c>
      <c r="G93" s="251">
        <v>0</v>
      </c>
      <c r="H93" s="250" t="s">
        <v>34</v>
      </c>
      <c r="I93" s="252">
        <v>0</v>
      </c>
      <c r="J93" s="103"/>
      <c r="K93" s="147">
        <f>I93*G93*E93</f>
        <v>0</v>
      </c>
      <c r="L93" s="147">
        <f>K93*(1+$I$91)</f>
        <v>0</v>
      </c>
      <c r="M93" s="147">
        <f aca="true" t="shared" si="7" ref="L93:O95">L93*(1+$I$91)</f>
        <v>0</v>
      </c>
      <c r="N93" s="147">
        <f t="shared" si="7"/>
        <v>0</v>
      </c>
      <c r="O93" s="147">
        <f>N93*(1+$I$91)</f>
        <v>0</v>
      </c>
      <c r="P93" s="216">
        <f>SUM(K93:O93)</f>
        <v>0</v>
      </c>
      <c r="Q93" s="270"/>
    </row>
    <row r="94" spans="1:17" ht="12.75">
      <c r="A94" s="98"/>
      <c r="B94" s="97"/>
      <c r="C94" s="97"/>
      <c r="D94" s="457" t="s">
        <v>9</v>
      </c>
      <c r="E94" s="249">
        <v>0</v>
      </c>
      <c r="F94" s="250" t="s">
        <v>36</v>
      </c>
      <c r="G94" s="251">
        <v>0</v>
      </c>
      <c r="H94" s="250" t="s">
        <v>34</v>
      </c>
      <c r="I94" s="252">
        <v>0</v>
      </c>
      <c r="J94" s="103"/>
      <c r="K94" s="147">
        <f>I94*G94*E94</f>
        <v>0</v>
      </c>
      <c r="L94" s="147">
        <f t="shared" si="7"/>
        <v>0</v>
      </c>
      <c r="M94" s="147">
        <f t="shared" si="7"/>
        <v>0</v>
      </c>
      <c r="N94" s="147">
        <f t="shared" si="7"/>
        <v>0</v>
      </c>
      <c r="O94" s="147">
        <f t="shared" si="7"/>
        <v>0</v>
      </c>
      <c r="P94" s="216">
        <f>SUM(K94:O94)</f>
        <v>0</v>
      </c>
      <c r="Q94" s="270"/>
    </row>
    <row r="95" spans="1:17" ht="12.75">
      <c r="A95" s="98"/>
      <c r="B95" s="97"/>
      <c r="C95" s="97"/>
      <c r="D95" s="457" t="s">
        <v>10</v>
      </c>
      <c r="E95" s="249">
        <v>0</v>
      </c>
      <c r="F95" s="250" t="s">
        <v>36</v>
      </c>
      <c r="G95" s="251">
        <v>0</v>
      </c>
      <c r="H95" s="250" t="s">
        <v>34</v>
      </c>
      <c r="I95" s="252">
        <v>0</v>
      </c>
      <c r="J95" s="103"/>
      <c r="K95" s="147">
        <f>I95*G95*E95</f>
        <v>0</v>
      </c>
      <c r="L95" s="147">
        <f t="shared" si="7"/>
        <v>0</v>
      </c>
      <c r="M95" s="147">
        <f>L95*(1+$I$91)</f>
        <v>0</v>
      </c>
      <c r="N95" s="147">
        <f t="shared" si="7"/>
        <v>0</v>
      </c>
      <c r="O95" s="147">
        <f t="shared" si="7"/>
        <v>0</v>
      </c>
      <c r="P95" s="216">
        <f>SUM(K95:O95)</f>
        <v>0</v>
      </c>
      <c r="Q95" s="93"/>
    </row>
    <row r="96" spans="1:17" ht="12.75">
      <c r="A96" s="98"/>
      <c r="B96" s="97"/>
      <c r="C96" s="97" t="s">
        <v>0</v>
      </c>
      <c r="D96" s="134" t="s">
        <v>35</v>
      </c>
      <c r="E96" s="185" t="s">
        <v>94</v>
      </c>
      <c r="F96" s="97" t="s">
        <v>0</v>
      </c>
      <c r="G96" s="97"/>
      <c r="H96" s="103"/>
      <c r="I96" s="103"/>
      <c r="J96" s="103"/>
      <c r="K96" s="147"/>
      <c r="L96" s="147"/>
      <c r="M96" s="147"/>
      <c r="N96" s="147"/>
      <c r="O96" s="147"/>
      <c r="P96" s="92"/>
      <c r="Q96" s="270"/>
    </row>
    <row r="97" spans="1:17" ht="12.75">
      <c r="A97" s="98"/>
      <c r="B97" s="97"/>
      <c r="C97" s="97"/>
      <c r="D97" s="457" t="s">
        <v>8</v>
      </c>
      <c r="E97" s="249">
        <v>0</v>
      </c>
      <c r="F97" s="250" t="s">
        <v>36</v>
      </c>
      <c r="G97" s="251">
        <v>0</v>
      </c>
      <c r="H97" s="250" t="s">
        <v>34</v>
      </c>
      <c r="I97" s="252">
        <v>0</v>
      </c>
      <c r="J97" s="103"/>
      <c r="K97" s="147">
        <f>I97*G97*E97</f>
        <v>0</v>
      </c>
      <c r="L97" s="147">
        <f>K97*(1+$I$91)</f>
        <v>0</v>
      </c>
      <c r="M97" s="147">
        <f aca="true" t="shared" si="8" ref="L97:O99">L97*(1+$I$91)</f>
        <v>0</v>
      </c>
      <c r="N97" s="147">
        <f t="shared" si="8"/>
        <v>0</v>
      </c>
      <c r="O97" s="147">
        <f t="shared" si="8"/>
        <v>0</v>
      </c>
      <c r="P97" s="216">
        <f>SUM(K97:O97)</f>
        <v>0</v>
      </c>
      <c r="Q97" s="270"/>
    </row>
    <row r="98" spans="1:17" ht="12.75">
      <c r="A98" s="98"/>
      <c r="B98" s="97"/>
      <c r="C98" s="97"/>
      <c r="D98" s="457" t="s">
        <v>9</v>
      </c>
      <c r="E98" s="249">
        <v>0</v>
      </c>
      <c r="F98" s="250" t="s">
        <v>36</v>
      </c>
      <c r="G98" s="251">
        <v>0</v>
      </c>
      <c r="H98" s="250" t="s">
        <v>34</v>
      </c>
      <c r="I98" s="252">
        <v>0</v>
      </c>
      <c r="J98" s="103"/>
      <c r="K98" s="147">
        <f>I98*G98*E98</f>
        <v>0</v>
      </c>
      <c r="L98" s="147">
        <f t="shared" si="8"/>
        <v>0</v>
      </c>
      <c r="M98" s="147">
        <f t="shared" si="8"/>
        <v>0</v>
      </c>
      <c r="N98" s="147">
        <f t="shared" si="8"/>
        <v>0</v>
      </c>
      <c r="O98" s="147">
        <f t="shared" si="8"/>
        <v>0</v>
      </c>
      <c r="P98" s="216">
        <f>SUM(K98:O98)</f>
        <v>0</v>
      </c>
      <c r="Q98" s="270"/>
    </row>
    <row r="99" spans="1:17" ht="12.75">
      <c r="A99" s="98"/>
      <c r="B99" s="97"/>
      <c r="C99" s="97"/>
      <c r="D99" s="248" t="s">
        <v>10</v>
      </c>
      <c r="E99" s="249">
        <v>0</v>
      </c>
      <c r="F99" s="250" t="s">
        <v>36</v>
      </c>
      <c r="G99" s="251">
        <v>0</v>
      </c>
      <c r="H99" s="250" t="s">
        <v>34</v>
      </c>
      <c r="I99" s="252">
        <v>0</v>
      </c>
      <c r="J99" s="103"/>
      <c r="K99" s="147">
        <f>I99*G99*E99</f>
        <v>0</v>
      </c>
      <c r="L99" s="147">
        <f t="shared" si="8"/>
        <v>0</v>
      </c>
      <c r="M99" s="147">
        <f t="shared" si="8"/>
        <v>0</v>
      </c>
      <c r="N99" s="147">
        <f t="shared" si="8"/>
        <v>0</v>
      </c>
      <c r="O99" s="147">
        <f t="shared" si="8"/>
        <v>0</v>
      </c>
      <c r="P99" s="216">
        <f>SUM(K99:O99)</f>
        <v>0</v>
      </c>
      <c r="Q99" s="270"/>
    </row>
    <row r="100" spans="1:17" ht="12.75">
      <c r="A100" s="505" t="s">
        <v>241</v>
      </c>
      <c r="B100" s="506"/>
      <c r="C100" s="506"/>
      <c r="D100" s="506"/>
      <c r="E100" s="506"/>
      <c r="F100" s="506"/>
      <c r="G100" s="506"/>
      <c r="H100" s="506"/>
      <c r="I100" s="506"/>
      <c r="J100" s="506"/>
      <c r="K100" s="256">
        <f aca="true" t="shared" si="9" ref="K100:P100">SUM(K93:K99)</f>
        <v>0</v>
      </c>
      <c r="L100" s="256">
        <f t="shared" si="9"/>
        <v>0</v>
      </c>
      <c r="M100" s="256">
        <f t="shared" si="9"/>
        <v>0</v>
      </c>
      <c r="N100" s="256">
        <f t="shared" si="9"/>
        <v>0</v>
      </c>
      <c r="O100" s="256">
        <f t="shared" si="9"/>
        <v>0</v>
      </c>
      <c r="P100" s="256">
        <f t="shared" si="9"/>
        <v>0</v>
      </c>
      <c r="Q100" s="270"/>
    </row>
    <row r="101" spans="1:17" ht="12.75">
      <c r="A101" s="317"/>
      <c r="B101" s="318"/>
      <c r="C101" s="318"/>
      <c r="D101" s="318"/>
      <c r="E101" s="318"/>
      <c r="F101" s="318"/>
      <c r="G101" s="318"/>
      <c r="H101" s="318"/>
      <c r="I101" s="318"/>
      <c r="J101" s="318"/>
      <c r="K101" s="362"/>
      <c r="L101" s="362"/>
      <c r="M101" s="362"/>
      <c r="N101" s="362"/>
      <c r="O101" s="362"/>
      <c r="P101" s="362"/>
      <c r="Q101" s="285" t="s">
        <v>26</v>
      </c>
    </row>
    <row r="102" spans="1:25" s="319" customFormat="1" ht="15">
      <c r="A102" s="500" t="s">
        <v>230</v>
      </c>
      <c r="B102" s="501"/>
      <c r="C102" s="501"/>
      <c r="D102" s="501"/>
      <c r="E102" s="504"/>
      <c r="F102" s="97"/>
      <c r="G102" s="97"/>
      <c r="H102" s="103"/>
      <c r="I102" s="103"/>
      <c r="J102" s="103"/>
      <c r="K102" s="91"/>
      <c r="L102" s="91"/>
      <c r="M102" s="91"/>
      <c r="N102" s="91"/>
      <c r="O102" s="91"/>
      <c r="P102" s="92"/>
      <c r="Q102" s="307"/>
      <c r="R102" s="311"/>
      <c r="S102" s="311"/>
      <c r="T102" s="311"/>
      <c r="U102" s="311"/>
      <c r="V102" s="311"/>
      <c r="W102" s="311"/>
      <c r="X102" s="311"/>
      <c r="Y102" s="311"/>
    </row>
    <row r="103" spans="1:17" ht="12.75">
      <c r="A103" s="102"/>
      <c r="B103" s="103"/>
      <c r="C103" s="103"/>
      <c r="D103" s="134" t="s">
        <v>254</v>
      </c>
      <c r="E103" s="103"/>
      <c r="F103" s="103"/>
      <c r="G103" s="103"/>
      <c r="H103" s="103"/>
      <c r="I103" s="103"/>
      <c r="J103" s="103"/>
      <c r="K103" s="147">
        <v>0</v>
      </c>
      <c r="L103" s="147">
        <v>0</v>
      </c>
      <c r="M103" s="147">
        <v>0</v>
      </c>
      <c r="N103" s="147">
        <v>0</v>
      </c>
      <c r="O103" s="147">
        <v>0</v>
      </c>
      <c r="P103" s="334">
        <f>SUM(K103:O103)</f>
        <v>0</v>
      </c>
      <c r="Q103" s="270"/>
    </row>
    <row r="104" spans="1:17" ht="12.75">
      <c r="A104" s="102"/>
      <c r="B104" s="103"/>
      <c r="C104" s="103"/>
      <c r="D104" s="185" t="s">
        <v>0</v>
      </c>
      <c r="E104" s="103"/>
      <c r="F104" s="103"/>
      <c r="G104" s="103"/>
      <c r="H104" s="103"/>
      <c r="I104" s="103"/>
      <c r="J104" s="103"/>
      <c r="K104" s="122">
        <v>0</v>
      </c>
      <c r="L104" s="122">
        <v>0</v>
      </c>
      <c r="M104" s="147">
        <v>0</v>
      </c>
      <c r="N104" s="147">
        <v>0</v>
      </c>
      <c r="O104" s="147">
        <v>0</v>
      </c>
      <c r="P104" s="334">
        <f>SUM(K104:O104)</f>
        <v>0</v>
      </c>
      <c r="Q104" s="270"/>
    </row>
    <row r="105" spans="1:25" ht="12.75">
      <c r="A105" s="98"/>
      <c r="B105" s="97"/>
      <c r="C105" s="97"/>
      <c r="D105" s="134"/>
      <c r="E105" s="97"/>
      <c r="F105" s="97"/>
      <c r="G105" s="103"/>
      <c r="H105" s="103"/>
      <c r="I105" s="103"/>
      <c r="J105" s="103"/>
      <c r="K105" s="147">
        <v>0</v>
      </c>
      <c r="L105" s="147">
        <v>0</v>
      </c>
      <c r="M105" s="147">
        <v>0</v>
      </c>
      <c r="N105" s="147">
        <v>0</v>
      </c>
      <c r="O105" s="147">
        <v>0</v>
      </c>
      <c r="P105" s="334">
        <f>SUM(K105:O105)</f>
        <v>0</v>
      </c>
      <c r="Q105" s="288"/>
      <c r="R105" s="93"/>
      <c r="S105" s="93"/>
      <c r="T105" s="93"/>
      <c r="U105" s="93"/>
      <c r="V105" s="93"/>
      <c r="W105" s="93"/>
      <c r="X105" s="93"/>
      <c r="Y105" s="124"/>
    </row>
    <row r="106" spans="1:17" ht="12.75">
      <c r="A106" s="102"/>
      <c r="B106" s="103"/>
      <c r="C106" s="103"/>
      <c r="D106" s="134"/>
      <c r="E106" s="103"/>
      <c r="F106" s="103"/>
      <c r="G106" s="103"/>
      <c r="H106" s="103"/>
      <c r="I106" s="103"/>
      <c r="J106" s="103"/>
      <c r="K106" s="147">
        <v>0</v>
      </c>
      <c r="L106" s="147">
        <v>0</v>
      </c>
      <c r="M106" s="147">
        <v>0</v>
      </c>
      <c r="N106" s="147">
        <v>0</v>
      </c>
      <c r="O106" s="147">
        <v>0</v>
      </c>
      <c r="P106" s="334">
        <f>SUM(K106:O106)</f>
        <v>0</v>
      </c>
      <c r="Q106" s="93"/>
    </row>
    <row r="107" spans="1:17" ht="12.75">
      <c r="A107" s="217"/>
      <c r="B107" s="218"/>
      <c r="C107" s="104"/>
      <c r="D107" s="219" t="s">
        <v>103</v>
      </c>
      <c r="E107" s="104"/>
      <c r="F107" s="104"/>
      <c r="G107" s="104"/>
      <c r="H107" s="104"/>
      <c r="I107" s="104"/>
      <c r="J107" s="104"/>
      <c r="K107" s="150">
        <v>0</v>
      </c>
      <c r="L107" s="150">
        <v>0</v>
      </c>
      <c r="M107" s="150">
        <v>0</v>
      </c>
      <c r="N107" s="150">
        <v>0</v>
      </c>
      <c r="O107" s="150">
        <v>0</v>
      </c>
      <c r="P107" s="335">
        <f>SUM(K107:O107)</f>
        <v>0</v>
      </c>
      <c r="Q107" s="270"/>
    </row>
    <row r="108" spans="1:17" ht="12.75">
      <c r="A108" s="505" t="s">
        <v>242</v>
      </c>
      <c r="B108" s="506"/>
      <c r="C108" s="506"/>
      <c r="D108" s="506"/>
      <c r="E108" s="506"/>
      <c r="F108" s="506"/>
      <c r="G108" s="506"/>
      <c r="H108" s="506"/>
      <c r="I108" s="506"/>
      <c r="J108" s="506"/>
      <c r="K108" s="256">
        <f aca="true" t="shared" si="10" ref="K108:P108">SUM(K103:K107)</f>
        <v>0</v>
      </c>
      <c r="L108" s="256">
        <f t="shared" si="10"/>
        <v>0</v>
      </c>
      <c r="M108" s="256">
        <f t="shared" si="10"/>
        <v>0</v>
      </c>
      <c r="N108" s="256">
        <f t="shared" si="10"/>
        <v>0</v>
      </c>
      <c r="O108" s="256">
        <f t="shared" si="10"/>
        <v>0</v>
      </c>
      <c r="P108" s="256">
        <f t="shared" si="10"/>
        <v>0</v>
      </c>
      <c r="Q108" s="270"/>
    </row>
    <row r="109" spans="1:17" ht="12.75">
      <c r="A109" s="418"/>
      <c r="B109" s="419"/>
      <c r="C109" s="419"/>
      <c r="D109" s="419"/>
      <c r="E109" s="419"/>
      <c r="F109" s="419"/>
      <c r="G109" s="419"/>
      <c r="H109" s="419"/>
      <c r="I109" s="419"/>
      <c r="J109" s="419"/>
      <c r="K109" s="420"/>
      <c r="L109" s="420"/>
      <c r="M109" s="420"/>
      <c r="N109" s="420"/>
      <c r="O109" s="420"/>
      <c r="P109" s="420"/>
      <c r="Q109" s="285" t="s">
        <v>27</v>
      </c>
    </row>
    <row r="110" spans="1:25" s="319" customFormat="1" ht="15">
      <c r="A110" s="492" t="s">
        <v>231</v>
      </c>
      <c r="B110" s="493"/>
      <c r="C110" s="493"/>
      <c r="D110" s="493"/>
      <c r="E110" s="494"/>
      <c r="F110" s="421"/>
      <c r="G110" s="421"/>
      <c r="H110" s="422"/>
      <c r="I110" s="422"/>
      <c r="J110" s="422"/>
      <c r="K110" s="209"/>
      <c r="L110" s="209"/>
      <c r="M110" s="209"/>
      <c r="N110" s="209"/>
      <c r="O110" s="209"/>
      <c r="P110" s="423"/>
      <c r="Q110" s="307"/>
      <c r="R110" s="311"/>
      <c r="S110" s="311"/>
      <c r="T110" s="311"/>
      <c r="U110" s="311"/>
      <c r="V110" s="311"/>
      <c r="W110" s="311"/>
      <c r="X110" s="311"/>
      <c r="Y110" s="311"/>
    </row>
    <row r="111" spans="1:17" ht="12.75">
      <c r="A111" s="424"/>
      <c r="B111" s="421"/>
      <c r="C111" s="421"/>
      <c r="D111" s="425" t="s">
        <v>102</v>
      </c>
      <c r="E111" s="421"/>
      <c r="F111" s="421"/>
      <c r="G111" s="421"/>
      <c r="H111" s="422"/>
      <c r="I111" s="422"/>
      <c r="J111" s="422"/>
      <c r="K111" s="209">
        <v>0</v>
      </c>
      <c r="L111" s="209">
        <v>0</v>
      </c>
      <c r="M111" s="209">
        <v>0</v>
      </c>
      <c r="N111" s="209">
        <v>0</v>
      </c>
      <c r="O111" s="209">
        <v>0</v>
      </c>
      <c r="P111" s="427">
        <f>SUM(K111:O111)</f>
        <v>0</v>
      </c>
      <c r="Q111" s="270"/>
    </row>
    <row r="112" spans="1:17" ht="12.75">
      <c r="A112" s="426"/>
      <c r="B112" s="421"/>
      <c r="C112" s="421"/>
      <c r="D112" s="433" t="s">
        <v>0</v>
      </c>
      <c r="E112" s="421"/>
      <c r="F112" s="421"/>
      <c r="G112" s="421"/>
      <c r="H112" s="422"/>
      <c r="I112" s="422"/>
      <c r="J112" s="422"/>
      <c r="K112" s="209">
        <v>0</v>
      </c>
      <c r="L112" s="209">
        <v>0</v>
      </c>
      <c r="M112" s="209">
        <v>0</v>
      </c>
      <c r="N112" s="209">
        <v>0</v>
      </c>
      <c r="O112" s="209">
        <v>0</v>
      </c>
      <c r="P112" s="427">
        <f>SUM(K112:O112)</f>
        <v>0</v>
      </c>
      <c r="Q112" s="270"/>
    </row>
    <row r="113" spans="1:17" ht="12.75">
      <c r="A113" s="424"/>
      <c r="B113" s="421"/>
      <c r="C113" s="421"/>
      <c r="D113" s="425"/>
      <c r="E113" s="421"/>
      <c r="F113" s="421"/>
      <c r="G113" s="421"/>
      <c r="H113" s="422"/>
      <c r="I113" s="422"/>
      <c r="J113" s="422"/>
      <c r="K113" s="209">
        <v>0</v>
      </c>
      <c r="L113" s="209">
        <v>0</v>
      </c>
      <c r="M113" s="209">
        <v>0</v>
      </c>
      <c r="N113" s="209">
        <v>0</v>
      </c>
      <c r="O113" s="209">
        <v>0</v>
      </c>
      <c r="P113" s="427">
        <f>SUM(K113:O113)</f>
        <v>0</v>
      </c>
      <c r="Q113" s="270"/>
    </row>
    <row r="114" spans="1:17" ht="12.75">
      <c r="A114" s="426"/>
      <c r="B114" s="422"/>
      <c r="C114" s="422"/>
      <c r="D114" s="425"/>
      <c r="E114" s="422"/>
      <c r="F114" s="422"/>
      <c r="G114" s="421"/>
      <c r="H114" s="422"/>
      <c r="I114" s="422"/>
      <c r="J114" s="422"/>
      <c r="K114" s="209">
        <v>0</v>
      </c>
      <c r="L114" s="209">
        <v>0</v>
      </c>
      <c r="M114" s="209">
        <v>0</v>
      </c>
      <c r="N114" s="209">
        <v>0</v>
      </c>
      <c r="O114" s="209">
        <v>0</v>
      </c>
      <c r="P114" s="427">
        <f>SUM(K114:O114)</f>
        <v>0</v>
      </c>
      <c r="Q114" s="93"/>
    </row>
    <row r="115" spans="1:17" ht="12.75">
      <c r="A115" s="507" t="s">
        <v>262</v>
      </c>
      <c r="B115" s="508"/>
      <c r="C115" s="508"/>
      <c r="D115" s="508"/>
      <c r="E115" s="508"/>
      <c r="F115" s="508"/>
      <c r="G115" s="508"/>
      <c r="H115" s="508"/>
      <c r="I115" s="508"/>
      <c r="J115" s="508"/>
      <c r="K115" s="256">
        <f aca="true" t="shared" si="11" ref="K115:P115">SUM(K111:K114)</f>
        <v>0</v>
      </c>
      <c r="L115" s="256">
        <f t="shared" si="11"/>
        <v>0</v>
      </c>
      <c r="M115" s="256">
        <f t="shared" si="11"/>
        <v>0</v>
      </c>
      <c r="N115" s="256">
        <f t="shared" si="11"/>
        <v>0</v>
      </c>
      <c r="O115" s="256">
        <f t="shared" si="11"/>
        <v>0</v>
      </c>
      <c r="P115" s="256">
        <f t="shared" si="11"/>
        <v>0</v>
      </c>
      <c r="Q115" s="270"/>
    </row>
    <row r="116" spans="1:17" ht="12.75">
      <c r="A116" s="317"/>
      <c r="B116" s="318"/>
      <c r="C116" s="318"/>
      <c r="D116" s="318"/>
      <c r="E116" s="318"/>
      <c r="F116" s="318"/>
      <c r="G116" s="318"/>
      <c r="H116" s="318"/>
      <c r="I116" s="318"/>
      <c r="J116" s="318"/>
      <c r="K116" s="362"/>
      <c r="L116" s="362"/>
      <c r="M116" s="362"/>
      <c r="N116" s="362"/>
      <c r="O116" s="362"/>
      <c r="P116" s="362"/>
      <c r="Q116" s="285" t="s">
        <v>27</v>
      </c>
    </row>
    <row r="117" spans="1:25" s="319" customFormat="1" ht="15">
      <c r="A117" s="503" t="s">
        <v>233</v>
      </c>
      <c r="B117" s="504"/>
      <c r="C117" s="504"/>
      <c r="D117" s="504"/>
      <c r="E117" s="504"/>
      <c r="F117" s="97"/>
      <c r="G117" s="97"/>
      <c r="H117" s="103"/>
      <c r="I117" s="103"/>
      <c r="J117" s="103"/>
      <c r="K117" s="91">
        <f aca="true" t="shared" si="12" ref="K117:P117">SUM(K61+K69+K75+K80+K88+K100+K108+K115)</f>
        <v>0</v>
      </c>
      <c r="L117" s="91">
        <f t="shared" si="12"/>
        <v>0</v>
      </c>
      <c r="M117" s="91">
        <f t="shared" si="12"/>
        <v>0</v>
      </c>
      <c r="N117" s="91">
        <f t="shared" si="12"/>
        <v>0</v>
      </c>
      <c r="O117" s="91">
        <f t="shared" si="12"/>
        <v>0</v>
      </c>
      <c r="P117" s="92">
        <f t="shared" si="12"/>
        <v>0</v>
      </c>
      <c r="Q117" s="307"/>
      <c r="R117" s="311"/>
      <c r="S117" s="311"/>
      <c r="T117" s="311"/>
      <c r="U117" s="311"/>
      <c r="V117" s="311"/>
      <c r="W117" s="311"/>
      <c r="X117" s="311"/>
      <c r="Y117" s="311"/>
    </row>
    <row r="118" spans="1:17" ht="12.75">
      <c r="A118" s="98"/>
      <c r="B118" s="97"/>
      <c r="C118" s="97"/>
      <c r="D118" s="97"/>
      <c r="E118" s="97"/>
      <c r="F118" s="97"/>
      <c r="G118" s="97"/>
      <c r="H118" s="103"/>
      <c r="I118" s="103"/>
      <c r="J118" s="103"/>
      <c r="K118" s="91"/>
      <c r="L118" s="91"/>
      <c r="M118" s="91"/>
      <c r="N118" s="91"/>
      <c r="O118" s="91"/>
      <c r="P118" s="92"/>
      <c r="Q118" t="s">
        <v>29</v>
      </c>
    </row>
    <row r="119" spans="1:17" ht="15">
      <c r="A119" s="503" t="s">
        <v>232</v>
      </c>
      <c r="B119" s="502"/>
      <c r="C119" s="502"/>
      <c r="D119" s="502"/>
      <c r="E119" s="502"/>
      <c r="F119" s="502"/>
      <c r="G119" s="504"/>
      <c r="H119" s="103" t="s">
        <v>0</v>
      </c>
      <c r="I119" s="103"/>
      <c r="J119" s="103"/>
      <c r="K119" s="91"/>
      <c r="L119" s="91"/>
      <c r="M119" s="91"/>
      <c r="N119" s="91"/>
      <c r="O119" s="91"/>
      <c r="P119" s="92"/>
      <c r="Q119"/>
    </row>
    <row r="120" spans="1:17" ht="12.75">
      <c r="A120" s="102"/>
      <c r="B120" s="103"/>
      <c r="C120" s="97"/>
      <c r="D120" s="245" t="s">
        <v>16</v>
      </c>
      <c r="E120" s="253">
        <f>SUM(K117-(K80+K100+K115))</f>
        <v>0</v>
      </c>
      <c r="F120" s="254">
        <v>0.555</v>
      </c>
      <c r="G120" s="255"/>
      <c r="H120" s="244" t="s">
        <v>275</v>
      </c>
      <c r="I120" s="103"/>
      <c r="J120" s="103"/>
      <c r="K120" s="91">
        <f>SUM(E120*F120)</f>
        <v>0</v>
      </c>
      <c r="L120" s="91"/>
      <c r="M120" s="91"/>
      <c r="N120" s="91"/>
      <c r="O120" s="91"/>
      <c r="P120" s="92">
        <f>SUM(K120:O120)</f>
        <v>0</v>
      </c>
      <c r="Q120" s="270"/>
    </row>
    <row r="121" spans="1:17" ht="12.75">
      <c r="A121" s="102"/>
      <c r="B121" s="103"/>
      <c r="C121" s="103"/>
      <c r="D121" s="245" t="s">
        <v>17</v>
      </c>
      <c r="E121" s="253">
        <f>SUM(L$117-(L$115+L$100+L$80))</f>
        <v>0</v>
      </c>
      <c r="F121" s="254">
        <v>0.555</v>
      </c>
      <c r="G121" s="134"/>
      <c r="H121" s="103"/>
      <c r="I121" s="103"/>
      <c r="J121" s="103"/>
      <c r="K121" s="91"/>
      <c r="L121" s="91">
        <f>SUM(E121*F121)</f>
        <v>0</v>
      </c>
      <c r="M121" s="91"/>
      <c r="N121" s="91"/>
      <c r="O121" s="91"/>
      <c r="P121" s="92">
        <f>SUM(K121:O121)</f>
        <v>0</v>
      </c>
      <c r="Q121" s="270"/>
    </row>
    <row r="122" spans="1:17" ht="12.75">
      <c r="A122" s="102"/>
      <c r="B122" s="103"/>
      <c r="C122" s="103"/>
      <c r="D122" s="174" t="s">
        <v>93</v>
      </c>
      <c r="E122" s="253">
        <f>SUM(M$117-(M$115+M$100+M$80))</f>
        <v>0</v>
      </c>
      <c r="F122" s="254">
        <v>0.555</v>
      </c>
      <c r="G122" s="103"/>
      <c r="H122" s="103"/>
      <c r="I122" s="103"/>
      <c r="J122" s="103"/>
      <c r="K122" s="91"/>
      <c r="L122" s="91"/>
      <c r="M122" s="91">
        <f>E122*F122</f>
        <v>0</v>
      </c>
      <c r="N122" s="91"/>
      <c r="O122" s="91"/>
      <c r="P122" s="92">
        <f>SUM(K122:O122)</f>
        <v>0</v>
      </c>
      <c r="Q122" s="93"/>
    </row>
    <row r="123" spans="1:22" ht="12.75">
      <c r="A123" s="102"/>
      <c r="B123" s="103"/>
      <c r="C123" s="103"/>
      <c r="D123" s="174" t="s">
        <v>115</v>
      </c>
      <c r="E123" s="253">
        <f>SUM(N$117-(N$115+N$100+N$80))</f>
        <v>0</v>
      </c>
      <c r="F123" s="254">
        <v>0.555</v>
      </c>
      <c r="G123" s="103"/>
      <c r="H123" s="103"/>
      <c r="I123" s="103"/>
      <c r="J123" s="103"/>
      <c r="K123" s="91"/>
      <c r="L123" s="91"/>
      <c r="M123" s="91"/>
      <c r="N123" s="91">
        <f>E123*F123</f>
        <v>0</v>
      </c>
      <c r="O123" s="91"/>
      <c r="P123" s="92">
        <f>SUM(K123:O123)</f>
        <v>0</v>
      </c>
      <c r="Q123" s="93"/>
      <c r="V123" s="281"/>
    </row>
    <row r="124" spans="1:23" ht="12.75">
      <c r="A124" s="102"/>
      <c r="B124" s="103"/>
      <c r="C124" s="103"/>
      <c r="D124" s="174" t="s">
        <v>116</v>
      </c>
      <c r="E124" s="253">
        <f>SUM(O$117-(O$115+O$100+O$80))</f>
        <v>0</v>
      </c>
      <c r="F124" s="254">
        <v>0.555</v>
      </c>
      <c r="G124" s="103"/>
      <c r="H124" s="103"/>
      <c r="I124" s="103"/>
      <c r="J124" s="103"/>
      <c r="K124" s="91"/>
      <c r="L124" s="91"/>
      <c r="M124" s="91"/>
      <c r="N124" s="91"/>
      <c r="O124" s="91">
        <f>E124*F124</f>
        <v>0</v>
      </c>
      <c r="P124" s="92">
        <f>SUM(K124:O124)</f>
        <v>0</v>
      </c>
      <c r="Q124" s="270"/>
      <c r="V124" s="281"/>
      <c r="W124" s="260" t="s">
        <v>0</v>
      </c>
    </row>
    <row r="125" spans="1:17" ht="12.75">
      <c r="A125" s="102"/>
      <c r="B125" s="103"/>
      <c r="C125" s="103"/>
      <c r="D125" s="174"/>
      <c r="E125" s="253"/>
      <c r="F125" s="254"/>
      <c r="G125" s="103"/>
      <c r="H125" s="103"/>
      <c r="I125" s="103"/>
      <c r="J125" s="103"/>
      <c r="K125" s="91"/>
      <c r="L125" s="91"/>
      <c r="M125" s="91"/>
      <c r="N125" s="91"/>
      <c r="O125" s="91"/>
      <c r="P125" s="92"/>
      <c r="Q125" s="270"/>
    </row>
    <row r="126" spans="1:17" ht="15">
      <c r="A126" s="498" t="s">
        <v>234</v>
      </c>
      <c r="B126" s="499"/>
      <c r="C126" s="499"/>
      <c r="D126" s="499"/>
      <c r="E126" s="499"/>
      <c r="F126" s="499"/>
      <c r="G126" s="499"/>
      <c r="H126" s="499"/>
      <c r="I126" s="499"/>
      <c r="J126" s="499"/>
      <c r="K126" s="256">
        <f aca="true" t="shared" si="13" ref="K126:P126">SUM(K117:K124)</f>
        <v>0</v>
      </c>
      <c r="L126" s="256">
        <f t="shared" si="13"/>
        <v>0</v>
      </c>
      <c r="M126" s="256">
        <f t="shared" si="13"/>
        <v>0</v>
      </c>
      <c r="N126" s="256">
        <f t="shared" si="13"/>
        <v>0</v>
      </c>
      <c r="O126" s="256">
        <f t="shared" si="13"/>
        <v>0</v>
      </c>
      <c r="P126" s="257">
        <f t="shared" si="13"/>
        <v>0</v>
      </c>
      <c r="Q126" s="270"/>
    </row>
    <row r="127" spans="1:17" ht="15">
      <c r="A127" s="337"/>
      <c r="B127" s="338"/>
      <c r="C127" s="338"/>
      <c r="D127" s="338"/>
      <c r="E127" s="338"/>
      <c r="F127" s="338"/>
      <c r="G127" s="338"/>
      <c r="H127" s="338"/>
      <c r="I127" s="338"/>
      <c r="J127" s="338"/>
      <c r="K127" s="397"/>
      <c r="L127" s="339"/>
      <c r="M127" s="339"/>
      <c r="N127" s="339"/>
      <c r="O127" s="339"/>
      <c r="P127" s="340"/>
      <c r="Q127" t="s">
        <v>28</v>
      </c>
    </row>
    <row r="128" spans="1:25" s="124" customFormat="1" ht="12.75">
      <c r="A128" s="93"/>
      <c r="B128" s="93"/>
      <c r="C128" s="93"/>
      <c r="D128" s="133" t="s">
        <v>30</v>
      </c>
      <c r="E128" s="220">
        <f>SUM(E120:E124)</f>
        <v>0</v>
      </c>
      <c r="F128" s="221"/>
      <c r="G128" s="93"/>
      <c r="H128" s="93"/>
      <c r="I128" s="93"/>
      <c r="J128" s="93"/>
      <c r="K128" s="93"/>
      <c r="L128" s="222"/>
      <c r="M128" s="93"/>
      <c r="N128" s="93"/>
      <c r="O128" s="93"/>
      <c r="P128" s="93"/>
      <c r="Q128" s="271"/>
      <c r="R128" s="271"/>
      <c r="S128" s="271"/>
      <c r="T128" s="271"/>
      <c r="U128" s="271"/>
      <c r="V128" s="271"/>
      <c r="W128" s="271"/>
      <c r="X128" s="271"/>
      <c r="Y128" s="271"/>
    </row>
    <row r="129" spans="4:17" ht="12.75">
      <c r="D129" s="133" t="s">
        <v>31</v>
      </c>
      <c r="E129" s="220">
        <f>SUM(K120:O124)</f>
        <v>0</v>
      </c>
      <c r="F129" s="221"/>
      <c r="K129" s="223"/>
      <c r="L129" s="223"/>
      <c r="M129" s="223"/>
      <c r="N129" s="223"/>
      <c r="O129" s="223"/>
      <c r="P129" s="184"/>
      <c r="Q129" s="270"/>
    </row>
    <row r="130" spans="11:17" ht="12.75">
      <c r="K130" s="364"/>
      <c r="L130" s="364"/>
      <c r="M130" s="364"/>
      <c r="N130" s="364"/>
      <c r="O130" s="364"/>
      <c r="Q130" s="270"/>
    </row>
    <row r="131" ht="12.75">
      <c r="Q131" s="270"/>
    </row>
    <row r="132" spans="17:23" ht="12.75">
      <c r="Q132" s="93"/>
      <c r="W132" s="281"/>
    </row>
    <row r="133" ht="12.75">
      <c r="W133" s="280"/>
    </row>
    <row r="134" ht="12.75">
      <c r="Q134" s="289"/>
    </row>
  </sheetData>
  <sheetProtection/>
  <mergeCells count="98">
    <mergeCell ref="Z1:Z2"/>
    <mergeCell ref="L2:P2"/>
    <mergeCell ref="L4:P4"/>
    <mergeCell ref="E4:I4"/>
    <mergeCell ref="A2:D2"/>
    <mergeCell ref="L5:P5"/>
    <mergeCell ref="L3:P3"/>
    <mergeCell ref="E2:I2"/>
    <mergeCell ref="E5:I5"/>
    <mergeCell ref="V11:X11"/>
    <mergeCell ref="R11:T11"/>
    <mergeCell ref="V12:X12"/>
    <mergeCell ref="Z9:Z10"/>
    <mergeCell ref="Z11:Z12"/>
    <mergeCell ref="R12:T12"/>
    <mergeCell ref="Z7:Z8"/>
    <mergeCell ref="A4:D4"/>
    <mergeCell ref="L6:P6"/>
    <mergeCell ref="K10:L10"/>
    <mergeCell ref="A1:D1"/>
    <mergeCell ref="Z3:Z4"/>
    <mergeCell ref="Z5:Z6"/>
    <mergeCell ref="E1:P1"/>
    <mergeCell ref="E3:I3"/>
    <mergeCell ref="A5:D5"/>
    <mergeCell ref="A6:D6"/>
    <mergeCell ref="L7:P9"/>
    <mergeCell ref="E6:I6"/>
    <mergeCell ref="R18:R20"/>
    <mergeCell ref="S18:S20"/>
    <mergeCell ref="A3:D3"/>
    <mergeCell ref="A7:J10"/>
    <mergeCell ref="M10:P10"/>
    <mergeCell ref="R15:R17"/>
    <mergeCell ref="C14:I14"/>
    <mergeCell ref="X21:X23"/>
    <mergeCell ref="R21:R23"/>
    <mergeCell ref="S21:S23"/>
    <mergeCell ref="T21:T23"/>
    <mergeCell ref="X24:X26"/>
    <mergeCell ref="X15:X17"/>
    <mergeCell ref="S15:S17"/>
    <mergeCell ref="T15:T17"/>
    <mergeCell ref="X18:X20"/>
    <mergeCell ref="W18:W20"/>
    <mergeCell ref="K29:P29"/>
    <mergeCell ref="V18:V20"/>
    <mergeCell ref="D23:I23"/>
    <mergeCell ref="D26:I26"/>
    <mergeCell ref="K36:P36"/>
    <mergeCell ref="D31:I31"/>
    <mergeCell ref="C27:I27"/>
    <mergeCell ref="V21:V23"/>
    <mergeCell ref="K14:P14"/>
    <mergeCell ref="W24:W26"/>
    <mergeCell ref="R24:R26"/>
    <mergeCell ref="S24:S26"/>
    <mergeCell ref="T24:T26"/>
    <mergeCell ref="V24:V26"/>
    <mergeCell ref="W15:W17"/>
    <mergeCell ref="T18:T20"/>
    <mergeCell ref="W21:W23"/>
    <mergeCell ref="K55:P55"/>
    <mergeCell ref="C41:I41"/>
    <mergeCell ref="C53:I53"/>
    <mergeCell ref="D38:I38"/>
    <mergeCell ref="K43:P43"/>
    <mergeCell ref="C43:I43"/>
    <mergeCell ref="C55:I55"/>
    <mergeCell ref="A69:J69"/>
    <mergeCell ref="C36:I36"/>
    <mergeCell ref="A60:I60"/>
    <mergeCell ref="D17:I17"/>
    <mergeCell ref="D20:I20"/>
    <mergeCell ref="D40:I40"/>
    <mergeCell ref="C34:I34"/>
    <mergeCell ref="D33:I33"/>
    <mergeCell ref="C29:I29"/>
    <mergeCell ref="A108:J108"/>
    <mergeCell ref="A115:J115"/>
    <mergeCell ref="A100:J100"/>
    <mergeCell ref="A102:E102"/>
    <mergeCell ref="F63:H63"/>
    <mergeCell ref="A12:E12"/>
    <mergeCell ref="A71:E71"/>
    <mergeCell ref="A77:E77"/>
    <mergeCell ref="A82:E82"/>
    <mergeCell ref="A61:J61"/>
    <mergeCell ref="A110:E110"/>
    <mergeCell ref="A80:J80"/>
    <mergeCell ref="C59:I59"/>
    <mergeCell ref="A88:J88"/>
    <mergeCell ref="A75:J75"/>
    <mergeCell ref="A126:J126"/>
    <mergeCell ref="A63:E63"/>
    <mergeCell ref="A117:E117"/>
    <mergeCell ref="A119:G119"/>
    <mergeCell ref="A90:G90"/>
  </mergeCells>
  <hyperlinks>
    <hyperlink ref="H120" r:id="rId1" display="Eff. 7/2012 - 6/2014"/>
    <hyperlink ref="A6:D6" r:id="rId2" display="DUE at OSP 3 Days"/>
    <hyperlink ref="F63:H63" r:id="rId3" display="FY2019 Rates"/>
  </hyperlinks>
  <printOptions/>
  <pageMargins left="0" right="0" top="0" bottom="0.5" header="0" footer="0.25"/>
  <pageSetup horizontalDpi="600" verticalDpi="600" orientation="portrait" scale="54" r:id="rId6"/>
  <headerFooter scaleWithDoc="0" alignWithMargins="0">
    <oddFooter>&amp;L&amp;8&amp;Z&amp;F | &amp;A&amp;R&amp;8last update:  August 2, 2012</oddFooter>
  </headerFooter>
  <legacyDrawing r:id="rId5"/>
</worksheet>
</file>

<file path=xl/worksheets/sheet2.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C50" sqref="C50"/>
    </sheetView>
  </sheetViews>
  <sheetFormatPr defaultColWidth="16.421875" defaultRowHeight="12.75"/>
  <cols>
    <col min="1" max="1" width="15.28125" style="366" customWidth="1"/>
    <col min="2" max="4" width="15.421875" style="366" customWidth="1"/>
    <col min="5" max="5" width="15.421875" style="367" customWidth="1"/>
    <col min="6" max="6" width="11.28125" style="366" customWidth="1"/>
    <col min="7" max="7" width="3.28125" style="366" customWidth="1"/>
    <col min="8" max="8" width="23.7109375" style="376" customWidth="1"/>
    <col min="9" max="11" width="16.8515625" style="369" customWidth="1"/>
    <col min="12" max="12" width="2.8515625" style="366" customWidth="1"/>
    <col min="13" max="13" width="21.57421875" style="368" bestFit="1" customWidth="1"/>
    <col min="14" max="16384" width="16.421875" style="366" customWidth="1"/>
  </cols>
  <sheetData>
    <row r="1" spans="1:11" ht="23.25">
      <c r="A1" s="365" t="s">
        <v>200</v>
      </c>
      <c r="H1" s="606" t="s">
        <v>206</v>
      </c>
      <c r="I1" s="606"/>
      <c r="J1" s="606"/>
      <c r="K1" s="606"/>
    </row>
    <row r="2" spans="1:11" ht="15.75" customHeight="1">
      <c r="A2" s="608" t="s">
        <v>312</v>
      </c>
      <c r="B2" s="608"/>
      <c r="C2" s="608"/>
      <c r="H2" s="607"/>
      <c r="I2" s="607"/>
      <c r="J2" s="607"/>
      <c r="K2" s="607"/>
    </row>
    <row r="3" spans="1:14" ht="12.75">
      <c r="A3" s="608" t="s">
        <v>313</v>
      </c>
      <c r="B3" s="608"/>
      <c r="C3" s="608"/>
      <c r="H3" s="460" t="s">
        <v>304</v>
      </c>
      <c r="I3" s="461">
        <v>0.216</v>
      </c>
      <c r="J3" s="460" t="s">
        <v>285</v>
      </c>
      <c r="K3" s="462">
        <v>0.555</v>
      </c>
      <c r="M3" s="463">
        <v>0.232</v>
      </c>
      <c r="N3" s="464">
        <v>0.555</v>
      </c>
    </row>
    <row r="4" spans="1:14" ht="12.75">
      <c r="A4" s="608"/>
      <c r="B4" s="608"/>
      <c r="C4" s="608"/>
      <c r="H4" s="404" t="s">
        <v>318</v>
      </c>
      <c r="I4" s="52">
        <v>0.213</v>
      </c>
      <c r="J4" s="404" t="s">
        <v>305</v>
      </c>
      <c r="K4" s="51">
        <v>0.555</v>
      </c>
      <c r="M4" s="436">
        <v>0.241</v>
      </c>
      <c r="N4" s="437">
        <v>0.555</v>
      </c>
    </row>
    <row r="5" spans="1:13" ht="15.75">
      <c r="A5" s="609" t="s">
        <v>193</v>
      </c>
      <c r="B5" s="609"/>
      <c r="C5" s="609"/>
      <c r="D5" s="609"/>
      <c r="E5" s="609"/>
      <c r="F5" s="609"/>
      <c r="H5" s="366"/>
      <c r="I5" s="367"/>
      <c r="M5" s="454" t="s">
        <v>0</v>
      </c>
    </row>
    <row r="6" spans="1:6" ht="15.75">
      <c r="A6" s="609"/>
      <c r="B6" s="609"/>
      <c r="C6" s="609"/>
      <c r="D6" s="609"/>
      <c r="E6" s="609"/>
      <c r="F6" s="609"/>
    </row>
    <row r="7" spans="1:14" ht="15.75">
      <c r="A7" s="372" t="s">
        <v>7</v>
      </c>
      <c r="B7" s="372" t="s">
        <v>8</v>
      </c>
      <c r="C7" s="372" t="s">
        <v>9</v>
      </c>
      <c r="D7" s="372" t="s">
        <v>10</v>
      </c>
      <c r="E7" s="373" t="s">
        <v>32</v>
      </c>
      <c r="F7" s="374" t="s">
        <v>33</v>
      </c>
      <c r="H7" s="440" t="s">
        <v>286</v>
      </c>
      <c r="I7" s="441" t="s">
        <v>195</v>
      </c>
      <c r="J7" s="441" t="s">
        <v>196</v>
      </c>
      <c r="K7" s="441" t="s">
        <v>197</v>
      </c>
      <c r="L7" s="455"/>
      <c r="M7" s="440" t="s">
        <v>265</v>
      </c>
      <c r="N7" s="453">
        <f>'Postdoctoral Rates'!C22</f>
        <v>4480</v>
      </c>
    </row>
    <row r="8" spans="1:14" ht="15.75">
      <c r="A8" s="45">
        <v>44378</v>
      </c>
      <c r="B8" s="43">
        <f aca="true" t="shared" si="0" ref="B8:D12">B16*2</f>
        <v>5020</v>
      </c>
      <c r="C8" s="43">
        <f t="shared" si="0"/>
        <v>5396</v>
      </c>
      <c r="D8" s="43">
        <f t="shared" si="0"/>
        <v>5798</v>
      </c>
      <c r="E8" s="44"/>
      <c r="F8" s="50" t="s">
        <v>117</v>
      </c>
      <c r="H8" s="370" t="s">
        <v>95</v>
      </c>
      <c r="I8" s="395">
        <f>B16*12</f>
        <v>30120</v>
      </c>
      <c r="J8" s="395">
        <f>C16*12</f>
        <v>32376</v>
      </c>
      <c r="K8" s="395">
        <f>D16*12</f>
        <v>34788</v>
      </c>
      <c r="M8" s="370" t="s">
        <v>95</v>
      </c>
      <c r="N8" s="375">
        <f>+N7*12</f>
        <v>53760</v>
      </c>
    </row>
    <row r="9" spans="1:14" ht="15.75">
      <c r="A9" s="46">
        <v>44743</v>
      </c>
      <c r="B9" s="47">
        <f t="shared" si="0"/>
        <v>5172</v>
      </c>
      <c r="C9" s="47">
        <f t="shared" si="0"/>
        <v>5558</v>
      </c>
      <c r="D9" s="47">
        <f t="shared" si="0"/>
        <v>5972</v>
      </c>
      <c r="E9" s="442"/>
      <c r="F9" s="468" t="s">
        <v>117</v>
      </c>
      <c r="H9" s="370" t="s">
        <v>306</v>
      </c>
      <c r="I9" s="375">
        <f>+I8*$I$3</f>
        <v>6505.92</v>
      </c>
      <c r="J9" s="375">
        <f>+J8*$I$3</f>
        <v>6993.216</v>
      </c>
      <c r="K9" s="375">
        <f>+K8*$I$3</f>
        <v>7514.208</v>
      </c>
      <c r="M9" s="370" t="s">
        <v>307</v>
      </c>
      <c r="N9" s="375">
        <f>+N8*$M$3</f>
        <v>12472.320000000002</v>
      </c>
    </row>
    <row r="10" spans="1:14" ht="15.75">
      <c r="A10" s="443">
        <v>45108</v>
      </c>
      <c r="B10" s="444">
        <f t="shared" si="0"/>
        <v>5378.88</v>
      </c>
      <c r="C10" s="444">
        <f t="shared" si="0"/>
        <v>5780.320000000001</v>
      </c>
      <c r="D10" s="444">
        <f t="shared" si="0"/>
        <v>6210.88</v>
      </c>
      <c r="E10" s="446">
        <v>0.04</v>
      </c>
      <c r="F10" s="445" t="s">
        <v>198</v>
      </c>
      <c r="H10" s="370" t="s">
        <v>96</v>
      </c>
      <c r="I10" s="375">
        <f>SUM(I8:I9)</f>
        <v>36625.92</v>
      </c>
      <c r="J10" s="375">
        <f>SUM(J8:J9)</f>
        <v>39369.216</v>
      </c>
      <c r="K10" s="375">
        <f>SUM(K8:K9)</f>
        <v>42302.208</v>
      </c>
      <c r="M10" s="370" t="s">
        <v>96</v>
      </c>
      <c r="N10" s="375">
        <f>SUM(N8:N9)</f>
        <v>66232.32</v>
      </c>
    </row>
    <row r="11" spans="1:14" ht="15.75">
      <c r="A11" s="443">
        <v>45474</v>
      </c>
      <c r="B11" s="444">
        <f t="shared" si="0"/>
        <v>5594.0352</v>
      </c>
      <c r="C11" s="444">
        <f t="shared" si="0"/>
        <v>6011.532800000001</v>
      </c>
      <c r="D11" s="444">
        <f t="shared" si="0"/>
        <v>6459.3152</v>
      </c>
      <c r="E11" s="446">
        <v>0.04</v>
      </c>
      <c r="F11" s="445" t="s">
        <v>198</v>
      </c>
      <c r="H11" s="377" t="s">
        <v>104</v>
      </c>
      <c r="I11" s="375">
        <f>E24</f>
        <v>18453</v>
      </c>
      <c r="J11" s="375">
        <f>I11</f>
        <v>18453</v>
      </c>
      <c r="K11" s="375">
        <f>J11</f>
        <v>18453</v>
      </c>
      <c r="M11" s="377" t="s">
        <v>104</v>
      </c>
      <c r="N11" s="375">
        <v>0</v>
      </c>
    </row>
    <row r="12" spans="1:14" ht="15.75">
      <c r="A12" s="443">
        <v>45839</v>
      </c>
      <c r="B12" s="444">
        <f t="shared" si="0"/>
        <v>5817.796608000001</v>
      </c>
      <c r="C12" s="444">
        <f t="shared" si="0"/>
        <v>6251.994112000001</v>
      </c>
      <c r="D12" s="444">
        <f t="shared" si="0"/>
        <v>6717.687808000001</v>
      </c>
      <c r="E12" s="446">
        <v>0.04</v>
      </c>
      <c r="F12" s="445" t="s">
        <v>198</v>
      </c>
      <c r="H12" s="378" t="s">
        <v>97</v>
      </c>
      <c r="I12" s="375">
        <f>B34</f>
        <v>1809.96</v>
      </c>
      <c r="J12" s="375">
        <f>I12</f>
        <v>1809.96</v>
      </c>
      <c r="K12" s="375">
        <f>J12</f>
        <v>1809.96</v>
      </c>
      <c r="L12" s="388"/>
      <c r="M12" s="378" t="s">
        <v>97</v>
      </c>
      <c r="N12" s="375">
        <v>0</v>
      </c>
    </row>
    <row r="13" spans="1:14" ht="15.75">
      <c r="A13" s="609" t="s">
        <v>194</v>
      </c>
      <c r="B13" s="609"/>
      <c r="C13" s="609"/>
      <c r="D13" s="609"/>
      <c r="E13" s="609"/>
      <c r="F13" s="609"/>
      <c r="H13" s="370" t="s">
        <v>98</v>
      </c>
      <c r="I13" s="379">
        <f>I12+I11+I10</f>
        <v>56888.88</v>
      </c>
      <c r="J13" s="379">
        <f>J12+J11+J10</f>
        <v>59632.176</v>
      </c>
      <c r="K13" s="379">
        <f>K12+K11+K10</f>
        <v>62565.168</v>
      </c>
      <c r="M13" s="370" t="s">
        <v>98</v>
      </c>
      <c r="N13" s="379">
        <f>N12+N11+N10</f>
        <v>66232.32</v>
      </c>
    </row>
    <row r="14" spans="1:16" s="376" customFormat="1" ht="15.75">
      <c r="A14" s="609"/>
      <c r="B14" s="609"/>
      <c r="C14" s="609"/>
      <c r="D14" s="609"/>
      <c r="E14" s="609"/>
      <c r="F14" s="609"/>
      <c r="H14" s="380" t="s">
        <v>100</v>
      </c>
      <c r="I14" s="375">
        <f>I10</f>
        <v>36625.92</v>
      </c>
      <c r="J14" s="375">
        <f>J10</f>
        <v>39369.216</v>
      </c>
      <c r="K14" s="375">
        <f>K10</f>
        <v>42302.208</v>
      </c>
      <c r="L14" s="366"/>
      <c r="M14" s="380" t="s">
        <v>100</v>
      </c>
      <c r="N14" s="375">
        <f>N8+N9</f>
        <v>66232.32</v>
      </c>
      <c r="O14" s="366"/>
      <c r="P14" s="366"/>
    </row>
    <row r="15" spans="1:16" s="376" customFormat="1" ht="15.75">
      <c r="A15" s="372" t="s">
        <v>7</v>
      </c>
      <c r="B15" s="372" t="s">
        <v>8</v>
      </c>
      <c r="C15" s="372" t="s">
        <v>9</v>
      </c>
      <c r="D15" s="372" t="s">
        <v>10</v>
      </c>
      <c r="E15" s="399" t="s">
        <v>32</v>
      </c>
      <c r="F15" s="372" t="s">
        <v>33</v>
      </c>
      <c r="H15" s="380" t="s">
        <v>268</v>
      </c>
      <c r="I15" s="375">
        <f>I14*$K$4</f>
        <v>20327.3856</v>
      </c>
      <c r="J15" s="375">
        <f>J14*$K$4</f>
        <v>21849.914880000004</v>
      </c>
      <c r="K15" s="375">
        <f>K14*$K$4</f>
        <v>23477.725440000002</v>
      </c>
      <c r="L15" s="366"/>
      <c r="M15" s="380" t="s">
        <v>268</v>
      </c>
      <c r="N15" s="375">
        <f>+N14*$N$4</f>
        <v>36758.937600000005</v>
      </c>
      <c r="O15" s="366"/>
      <c r="P15" s="366"/>
    </row>
    <row r="16" spans="1:14" ht="15.75">
      <c r="A16" s="45">
        <v>44378</v>
      </c>
      <c r="B16" s="43">
        <v>2510</v>
      </c>
      <c r="C16" s="43">
        <v>2698</v>
      </c>
      <c r="D16" s="43">
        <v>2899</v>
      </c>
      <c r="E16" s="44"/>
      <c r="F16" s="50" t="s">
        <v>117</v>
      </c>
      <c r="H16" s="370" t="s">
        <v>101</v>
      </c>
      <c r="I16" s="379">
        <f>I15+I13</f>
        <v>77216.2656</v>
      </c>
      <c r="J16" s="379">
        <f>J15+J13</f>
        <v>81482.09088</v>
      </c>
      <c r="K16" s="379">
        <f>K15+K13</f>
        <v>86042.89344</v>
      </c>
      <c r="M16" s="370" t="s">
        <v>101</v>
      </c>
      <c r="N16" s="379">
        <f>N15+N13</f>
        <v>102991.25760000001</v>
      </c>
    </row>
    <row r="17" spans="1:6" ht="15.75">
      <c r="A17" s="46">
        <v>44743</v>
      </c>
      <c r="B17" s="47">
        <v>2586</v>
      </c>
      <c r="C17" s="47">
        <v>2779</v>
      </c>
      <c r="D17" s="47">
        <v>2986</v>
      </c>
      <c r="E17" s="442"/>
      <c r="F17" s="468" t="s">
        <v>117</v>
      </c>
    </row>
    <row r="18" spans="1:14" ht="15.75">
      <c r="A18" s="443">
        <v>45108</v>
      </c>
      <c r="B18" s="43">
        <f aca="true" t="shared" si="1" ref="B18:D20">B17*(1+$E$18)</f>
        <v>2689.44</v>
      </c>
      <c r="C18" s="43">
        <f t="shared" si="1"/>
        <v>2890.1600000000003</v>
      </c>
      <c r="D18" s="43">
        <f t="shared" si="1"/>
        <v>3105.44</v>
      </c>
      <c r="E18" s="44">
        <v>0.04</v>
      </c>
      <c r="F18" s="50" t="s">
        <v>198</v>
      </c>
      <c r="H18" s="48" t="s">
        <v>287</v>
      </c>
      <c r="I18" s="49" t="s">
        <v>195</v>
      </c>
      <c r="J18" s="49" t="s">
        <v>196</v>
      </c>
      <c r="K18" s="49" t="s">
        <v>197</v>
      </c>
      <c r="M18" s="48" t="s">
        <v>288</v>
      </c>
      <c r="N18" s="435">
        <f>'Postdoctoral Rates'!F21</f>
        <v>5459</v>
      </c>
    </row>
    <row r="19" spans="1:16" s="376" customFormat="1" ht="15">
      <c r="A19" s="443">
        <v>45474</v>
      </c>
      <c r="B19" s="43">
        <f t="shared" si="1"/>
        <v>2797.0176</v>
      </c>
      <c r="C19" s="43">
        <f t="shared" si="1"/>
        <v>3005.7664000000004</v>
      </c>
      <c r="D19" s="43">
        <f t="shared" si="1"/>
        <v>3229.6576</v>
      </c>
      <c r="E19" s="44">
        <v>0.04</v>
      </c>
      <c r="F19" s="50" t="s">
        <v>198</v>
      </c>
      <c r="H19" s="370" t="s">
        <v>95</v>
      </c>
      <c r="I19" s="395">
        <f>B17*12</f>
        <v>31032</v>
      </c>
      <c r="J19" s="395">
        <f>C17*12</f>
        <v>33348</v>
      </c>
      <c r="K19" s="395">
        <f>D17*12</f>
        <v>35832</v>
      </c>
      <c r="L19" s="366"/>
      <c r="M19" s="370" t="s">
        <v>95</v>
      </c>
      <c r="N19" s="375">
        <f>+N18*12</f>
        <v>65508</v>
      </c>
      <c r="O19" s="366"/>
      <c r="P19" s="366"/>
    </row>
    <row r="20" spans="1:14" ht="15">
      <c r="A20" s="443">
        <v>45839</v>
      </c>
      <c r="B20" s="43">
        <f t="shared" si="1"/>
        <v>2908.8983040000003</v>
      </c>
      <c r="C20" s="43">
        <f t="shared" si="1"/>
        <v>3125.9970560000006</v>
      </c>
      <c r="D20" s="43">
        <f t="shared" si="1"/>
        <v>3358.8439040000003</v>
      </c>
      <c r="E20" s="44">
        <v>0.04</v>
      </c>
      <c r="F20" s="50" t="s">
        <v>198</v>
      </c>
      <c r="H20" s="370" t="s">
        <v>322</v>
      </c>
      <c r="I20" s="375">
        <f>+I19*$I$4</f>
        <v>6609.816</v>
      </c>
      <c r="J20" s="375">
        <f>+J19*$I$4</f>
        <v>7103.124</v>
      </c>
      <c r="K20" s="375">
        <f>+K19*$I$4</f>
        <v>7632.215999999999</v>
      </c>
      <c r="M20" s="370" t="s">
        <v>321</v>
      </c>
      <c r="N20" s="375">
        <f>+N19*$M$4</f>
        <v>15787.428</v>
      </c>
    </row>
    <row r="21" spans="1:14" ht="15">
      <c r="A21" s="610" t="s">
        <v>199</v>
      </c>
      <c r="B21" s="610"/>
      <c r="C21" s="610"/>
      <c r="D21" s="610"/>
      <c r="E21" s="610"/>
      <c r="F21" s="610"/>
      <c r="H21" s="370" t="s">
        <v>96</v>
      </c>
      <c r="I21" s="375">
        <f>SUM(I19:I20)</f>
        <v>37641.816</v>
      </c>
      <c r="J21" s="375">
        <f>SUM(J19:J20)</f>
        <v>40451.123999999996</v>
      </c>
      <c r="K21" s="375">
        <f>SUM(K19:K20)</f>
        <v>43464.216</v>
      </c>
      <c r="M21" s="370" t="s">
        <v>96</v>
      </c>
      <c r="N21" s="375">
        <f>SUM(N19:N20)</f>
        <v>81295.428</v>
      </c>
    </row>
    <row r="22" spans="1:14" ht="15">
      <c r="A22" s="610"/>
      <c r="B22" s="610"/>
      <c r="C22" s="610"/>
      <c r="D22" s="610"/>
      <c r="E22" s="610"/>
      <c r="F22" s="610"/>
      <c r="H22" s="377" t="s">
        <v>104</v>
      </c>
      <c r="I22" s="375">
        <f>E25</f>
        <v>18897</v>
      </c>
      <c r="J22" s="375">
        <f>I22</f>
        <v>18897</v>
      </c>
      <c r="K22" s="375">
        <f>J22</f>
        <v>18897</v>
      </c>
      <c r="M22" s="377" t="s">
        <v>104</v>
      </c>
      <c r="N22" s="375">
        <v>0</v>
      </c>
    </row>
    <row r="23" spans="1:14" ht="15">
      <c r="A23" s="372" t="s">
        <v>204</v>
      </c>
      <c r="B23" s="381" t="s">
        <v>43</v>
      </c>
      <c r="C23" s="381" t="s">
        <v>11</v>
      </c>
      <c r="D23" s="382" t="s">
        <v>12</v>
      </c>
      <c r="E23" s="405" t="s">
        <v>250</v>
      </c>
      <c r="F23" s="372" t="s">
        <v>198</v>
      </c>
      <c r="H23" s="378" t="s">
        <v>97</v>
      </c>
      <c r="I23" s="375">
        <f>B35</f>
        <v>1990.9560000000001</v>
      </c>
      <c r="J23" s="375">
        <f>I23</f>
        <v>1990.9560000000001</v>
      </c>
      <c r="K23" s="375">
        <f>J23</f>
        <v>1990.9560000000001</v>
      </c>
      <c r="M23" s="378" t="s">
        <v>97</v>
      </c>
      <c r="N23" s="375">
        <v>0</v>
      </c>
    </row>
    <row r="24" spans="1:14" ht="15">
      <c r="A24" s="447" t="s">
        <v>276</v>
      </c>
      <c r="B24" s="43">
        <v>6151</v>
      </c>
      <c r="C24" s="43">
        <v>6151</v>
      </c>
      <c r="D24" s="43">
        <v>6151</v>
      </c>
      <c r="E24" s="448">
        <f>SUM(B24:D24)</f>
        <v>18453</v>
      </c>
      <c r="F24" s="450" t="s">
        <v>117</v>
      </c>
      <c r="H24" s="370" t="s">
        <v>98</v>
      </c>
      <c r="I24" s="379">
        <f>I23+I22+I21</f>
        <v>58529.772</v>
      </c>
      <c r="J24" s="379">
        <f>J23+J22+J21</f>
        <v>61339.079999999994</v>
      </c>
      <c r="K24" s="379">
        <f>K23+K22+K21</f>
        <v>64352.172</v>
      </c>
      <c r="M24" s="370" t="s">
        <v>98</v>
      </c>
      <c r="N24" s="379">
        <f>N23+N22+N21</f>
        <v>81295.428</v>
      </c>
    </row>
    <row r="25" spans="1:14" ht="15">
      <c r="A25" s="469" t="s">
        <v>283</v>
      </c>
      <c r="B25" s="47">
        <v>6299</v>
      </c>
      <c r="C25" s="47">
        <v>6299</v>
      </c>
      <c r="D25" s="47">
        <v>6299</v>
      </c>
      <c r="E25" s="470">
        <f>SUM(B25:D25)</f>
        <v>18897</v>
      </c>
      <c r="F25" s="471" t="s">
        <v>117</v>
      </c>
      <c r="H25" s="380" t="s">
        <v>100</v>
      </c>
      <c r="I25" s="375">
        <f>I19+I20</f>
        <v>37641.816</v>
      </c>
      <c r="J25" s="375">
        <f>J19+J20</f>
        <v>40451.123999999996</v>
      </c>
      <c r="K25" s="375">
        <f>K19+K20</f>
        <v>43464.216</v>
      </c>
      <c r="M25" s="380" t="s">
        <v>100</v>
      </c>
      <c r="N25" s="375">
        <f>N19+N20</f>
        <v>81295.428</v>
      </c>
    </row>
    <row r="26" spans="1:14" ht="15">
      <c r="A26" s="447" t="s">
        <v>284</v>
      </c>
      <c r="B26" s="43">
        <f aca="true" t="shared" si="2" ref="B26:D28">B25*(1+$F$26)</f>
        <v>6928.900000000001</v>
      </c>
      <c r="C26" s="43">
        <f t="shared" si="2"/>
        <v>6928.900000000001</v>
      </c>
      <c r="D26" s="43">
        <f t="shared" si="2"/>
        <v>6928.900000000001</v>
      </c>
      <c r="E26" s="448">
        <f>SUM(B26:D26)</f>
        <v>20786.7</v>
      </c>
      <c r="F26" s="450">
        <v>0.1</v>
      </c>
      <c r="H26" s="380" t="s">
        <v>268</v>
      </c>
      <c r="I26" s="375">
        <f>I25*55.5%</f>
        <v>20891.20788</v>
      </c>
      <c r="J26" s="375">
        <f>J25*55.5%</f>
        <v>22450.37382</v>
      </c>
      <c r="K26" s="375">
        <f>K25*55.5%</f>
        <v>24122.639880000002</v>
      </c>
      <c r="M26" s="380" t="s">
        <v>268</v>
      </c>
      <c r="N26" s="375">
        <f>+N25*55.5%</f>
        <v>45118.96254</v>
      </c>
    </row>
    <row r="27" spans="1:14" ht="15">
      <c r="A27" s="447" t="s">
        <v>314</v>
      </c>
      <c r="B27" s="43">
        <f t="shared" si="2"/>
        <v>7621.790000000001</v>
      </c>
      <c r="C27" s="43">
        <f t="shared" si="2"/>
        <v>7621.790000000001</v>
      </c>
      <c r="D27" s="43">
        <f t="shared" si="2"/>
        <v>7621.790000000001</v>
      </c>
      <c r="E27" s="448">
        <f>SUM(B27:D27)</f>
        <v>22865.370000000003</v>
      </c>
      <c r="F27" s="450">
        <v>0.1</v>
      </c>
      <c r="H27" s="370" t="s">
        <v>101</v>
      </c>
      <c r="I27" s="379">
        <f>I26+I24</f>
        <v>79420.97988</v>
      </c>
      <c r="J27" s="379">
        <f>J26+J24</f>
        <v>83789.45382</v>
      </c>
      <c r="K27" s="379">
        <f>K26+K24</f>
        <v>88474.81188</v>
      </c>
      <c r="M27" s="370" t="s">
        <v>101</v>
      </c>
      <c r="N27" s="379">
        <f>N26+N24</f>
        <v>126414.39054</v>
      </c>
    </row>
    <row r="28" spans="1:10" ht="15">
      <c r="A28" s="447" t="s">
        <v>317</v>
      </c>
      <c r="B28" s="43">
        <f t="shared" si="2"/>
        <v>8383.969000000001</v>
      </c>
      <c r="C28" s="43">
        <f t="shared" si="2"/>
        <v>8383.969000000001</v>
      </c>
      <c r="D28" s="43">
        <f t="shared" si="2"/>
        <v>8383.969000000001</v>
      </c>
      <c r="E28" s="448">
        <f>SUM(B28:D28)</f>
        <v>25151.907000000003</v>
      </c>
      <c r="F28" s="450">
        <v>0.1</v>
      </c>
      <c r="H28" s="390"/>
      <c r="J28" s="391"/>
    </row>
    <row r="29" spans="1:14" ht="15">
      <c r="A29" s="383"/>
      <c r="B29" s="384"/>
      <c r="C29" s="385"/>
      <c r="D29" s="385"/>
      <c r="F29" s="385"/>
      <c r="H29" s="370" t="s">
        <v>319</v>
      </c>
      <c r="I29" s="371" t="s">
        <v>195</v>
      </c>
      <c r="J29" s="371" t="s">
        <v>196</v>
      </c>
      <c r="K29" s="371" t="s">
        <v>197</v>
      </c>
      <c r="M29" s="440" t="s">
        <v>288</v>
      </c>
      <c r="N29" s="453" t="e">
        <f>'Postdoctoral Rates'!#REF!</f>
        <v>#REF!</v>
      </c>
    </row>
    <row r="30" spans="1:14" ht="15">
      <c r="A30" s="599" t="s">
        <v>251</v>
      </c>
      <c r="B30" s="599"/>
      <c r="C30" s="599"/>
      <c r="D30" s="599"/>
      <c r="E30" s="599"/>
      <c r="F30" s="599"/>
      <c r="H30" s="370" t="s">
        <v>95</v>
      </c>
      <c r="I30" s="395">
        <f>B10*12</f>
        <v>64546.56</v>
      </c>
      <c r="J30" s="395">
        <f>C10*12</f>
        <v>69363.84000000001</v>
      </c>
      <c r="K30" s="395">
        <f>D10*12</f>
        <v>74530.56</v>
      </c>
      <c r="M30" s="370" t="s">
        <v>95</v>
      </c>
      <c r="N30" s="375" t="e">
        <f>+N29*12</f>
        <v>#REF!</v>
      </c>
    </row>
    <row r="31" spans="1:14" ht="15">
      <c r="A31" s="599"/>
      <c r="B31" s="599"/>
      <c r="C31" s="599"/>
      <c r="D31" s="599"/>
      <c r="E31" s="599"/>
      <c r="F31" s="599"/>
      <c r="H31" s="370" t="s">
        <v>322</v>
      </c>
      <c r="I31" s="375">
        <f>+I30*$I$4</f>
        <v>13748.41728</v>
      </c>
      <c r="J31" s="375">
        <f>+J30*$I$4</f>
        <v>14774.497920000002</v>
      </c>
      <c r="K31" s="375">
        <f>+K30*$I$4</f>
        <v>15875.009279999998</v>
      </c>
      <c r="M31" s="370" t="s">
        <v>321</v>
      </c>
      <c r="N31" s="375" t="e">
        <f>+N30*$M$4</f>
        <v>#REF!</v>
      </c>
    </row>
    <row r="32" spans="1:14" ht="15">
      <c r="A32" s="372" t="s">
        <v>205</v>
      </c>
      <c r="B32" s="381" t="s">
        <v>44</v>
      </c>
      <c r="C32" s="387" t="s">
        <v>99</v>
      </c>
      <c r="D32" s="600" t="s">
        <v>105</v>
      </c>
      <c r="E32" s="601"/>
      <c r="F32" s="372" t="s">
        <v>198</v>
      </c>
      <c r="H32" s="370" t="s">
        <v>96</v>
      </c>
      <c r="I32" s="375">
        <f>SUM(I30:I31)</f>
        <v>78294.97727999999</v>
      </c>
      <c r="J32" s="375">
        <f>SUM(J30:J31)</f>
        <v>84138.33792000002</v>
      </c>
      <c r="K32" s="375">
        <f>SUM(K30:K31)</f>
        <v>90405.56928</v>
      </c>
      <c r="M32" s="370" t="s">
        <v>96</v>
      </c>
      <c r="N32" s="375" t="e">
        <f>SUM(N30:N31)</f>
        <v>#REF!</v>
      </c>
    </row>
    <row r="33" spans="1:14" ht="15">
      <c r="A33" s="472">
        <v>2021</v>
      </c>
      <c r="B33" s="473">
        <v>1775.2</v>
      </c>
      <c r="C33" s="473">
        <v>6218</v>
      </c>
      <c r="D33" s="597" t="s">
        <v>189</v>
      </c>
      <c r="E33" s="598"/>
      <c r="F33" s="451" t="s">
        <v>117</v>
      </c>
      <c r="H33" s="377" t="s">
        <v>104</v>
      </c>
      <c r="I33" s="375">
        <f>E26</f>
        <v>20786.7</v>
      </c>
      <c r="J33" s="375">
        <f>I33</f>
        <v>20786.7</v>
      </c>
      <c r="K33" s="375">
        <f>J33</f>
        <v>20786.7</v>
      </c>
      <c r="M33" s="377" t="s">
        <v>104</v>
      </c>
      <c r="N33" s="375">
        <v>0</v>
      </c>
    </row>
    <row r="34" spans="1:14" ht="15">
      <c r="A34" s="479">
        <v>2022</v>
      </c>
      <c r="B34" s="474">
        <v>1809.96</v>
      </c>
      <c r="C34" s="474">
        <v>6342</v>
      </c>
      <c r="D34" s="602" t="s">
        <v>189</v>
      </c>
      <c r="E34" s="603"/>
      <c r="F34" s="456" t="s">
        <v>117</v>
      </c>
      <c r="H34" s="378" t="s">
        <v>97</v>
      </c>
      <c r="I34" s="375">
        <f>B36</f>
        <v>2190.0516000000002</v>
      </c>
      <c r="J34" s="375">
        <f>I34</f>
        <v>2190.0516000000002</v>
      </c>
      <c r="K34" s="375">
        <f>J34</f>
        <v>2190.0516000000002</v>
      </c>
      <c r="M34" s="378" t="s">
        <v>97</v>
      </c>
      <c r="N34" s="375">
        <v>0</v>
      </c>
    </row>
    <row r="35" spans="1:14" ht="15">
      <c r="A35" s="449">
        <v>2023</v>
      </c>
      <c r="B35" s="473">
        <f aca="true" t="shared" si="3" ref="B35:C37">B34*(1+$F$35)</f>
        <v>1990.9560000000001</v>
      </c>
      <c r="C35" s="473">
        <f t="shared" si="3"/>
        <v>6976.200000000001</v>
      </c>
      <c r="D35" s="597" t="s">
        <v>189</v>
      </c>
      <c r="E35" s="598"/>
      <c r="F35" s="451">
        <v>0.1</v>
      </c>
      <c r="H35" s="370" t="s">
        <v>98</v>
      </c>
      <c r="I35" s="379">
        <f>I34+I33+I32</f>
        <v>101271.72888</v>
      </c>
      <c r="J35" s="379">
        <f>J34+J33+J32</f>
        <v>107115.08952000002</v>
      </c>
      <c r="K35" s="379">
        <f>K34+K33+K32</f>
        <v>113382.32088</v>
      </c>
      <c r="M35" s="370" t="s">
        <v>98</v>
      </c>
      <c r="N35" s="379" t="e">
        <f>N34+N33+N32</f>
        <v>#REF!</v>
      </c>
    </row>
    <row r="36" spans="1:14" ht="15.75" customHeight="1">
      <c r="A36" s="449">
        <v>2024</v>
      </c>
      <c r="B36" s="473">
        <f t="shared" si="3"/>
        <v>2190.0516000000002</v>
      </c>
      <c r="C36" s="473">
        <f t="shared" si="3"/>
        <v>7673.8200000000015</v>
      </c>
      <c r="D36" s="597" t="s">
        <v>189</v>
      </c>
      <c r="E36" s="598"/>
      <c r="F36" s="451">
        <v>0.1</v>
      </c>
      <c r="H36" s="380" t="s">
        <v>100</v>
      </c>
      <c r="I36" s="375">
        <f>I30+I31</f>
        <v>78294.97727999999</v>
      </c>
      <c r="J36" s="375">
        <f>J30+J31</f>
        <v>84138.33792000002</v>
      </c>
      <c r="K36" s="375">
        <f>K30+K31</f>
        <v>90405.56928</v>
      </c>
      <c r="M36" s="380" t="s">
        <v>100</v>
      </c>
      <c r="N36" s="375" t="e">
        <f>N30+N31</f>
        <v>#REF!</v>
      </c>
    </row>
    <row r="37" spans="1:14" ht="15.75" customHeight="1">
      <c r="A37" s="449">
        <v>2025</v>
      </c>
      <c r="B37" s="473">
        <f t="shared" si="3"/>
        <v>2409.0567600000004</v>
      </c>
      <c r="C37" s="473">
        <f t="shared" si="3"/>
        <v>8441.202000000003</v>
      </c>
      <c r="D37" s="597" t="s">
        <v>189</v>
      </c>
      <c r="E37" s="598"/>
      <c r="F37" s="451">
        <v>0.1</v>
      </c>
      <c r="H37" s="380" t="s">
        <v>268</v>
      </c>
      <c r="I37" s="375">
        <f>I36*55.5%</f>
        <v>43453.7123904</v>
      </c>
      <c r="J37" s="375">
        <f>J36*55.5%</f>
        <v>46696.777545600016</v>
      </c>
      <c r="K37" s="375">
        <f>K36*55.5%</f>
        <v>50175.0909504</v>
      </c>
      <c r="M37" s="380" t="s">
        <v>268</v>
      </c>
      <c r="N37" s="375" t="e">
        <f>+N36*55.5%</f>
        <v>#REF!</v>
      </c>
    </row>
    <row r="38" spans="2:14" ht="15.75" customHeight="1">
      <c r="B38" s="389"/>
      <c r="H38" s="370" t="s">
        <v>101</v>
      </c>
      <c r="I38" s="379">
        <f>I37+I35</f>
        <v>144725.44127039998</v>
      </c>
      <c r="J38" s="379">
        <f>J37+J35</f>
        <v>153811.86706560003</v>
      </c>
      <c r="K38" s="379">
        <f>K37+K35</f>
        <v>163557.4118304</v>
      </c>
      <c r="M38" s="370" t="s">
        <v>101</v>
      </c>
      <c r="N38" s="379" t="e">
        <f>N37+N35</f>
        <v>#REF!</v>
      </c>
    </row>
    <row r="39" spans="2:10" ht="15">
      <c r="B39" s="392" t="s">
        <v>201</v>
      </c>
      <c r="C39" s="393" t="s">
        <v>190</v>
      </c>
      <c r="D39" s="369"/>
      <c r="E39" s="394"/>
      <c r="J39" s="391"/>
    </row>
    <row r="40" spans="2:14" ht="15">
      <c r="B40" s="392" t="s">
        <v>202</v>
      </c>
      <c r="C40" s="393" t="s">
        <v>191</v>
      </c>
      <c r="D40" s="369"/>
      <c r="E40" s="396"/>
      <c r="H40" s="370" t="s">
        <v>320</v>
      </c>
      <c r="I40" s="371" t="s">
        <v>195</v>
      </c>
      <c r="J40" s="371" t="s">
        <v>196</v>
      </c>
      <c r="K40" s="371" t="s">
        <v>197</v>
      </c>
      <c r="M40" s="440" t="s">
        <v>288</v>
      </c>
      <c r="N40" s="453" t="e">
        <f>'Postdoctoral Rates'!#REF!</f>
        <v>#REF!</v>
      </c>
    </row>
    <row r="41" spans="2:14" ht="15">
      <c r="B41" s="392" t="s">
        <v>203</v>
      </c>
      <c r="C41" s="393" t="s">
        <v>192</v>
      </c>
      <c r="D41" s="369"/>
      <c r="E41" s="367" t="s">
        <v>260</v>
      </c>
      <c r="G41" s="388"/>
      <c r="H41" s="370" t="s">
        <v>95</v>
      </c>
      <c r="I41" s="395">
        <f>B19*12</f>
        <v>33564.211200000005</v>
      </c>
      <c r="J41" s="395">
        <f>C19*12</f>
        <v>36069.196800000005</v>
      </c>
      <c r="K41" s="395">
        <f>D19*12</f>
        <v>38755.8912</v>
      </c>
      <c r="M41" s="370" t="s">
        <v>95</v>
      </c>
      <c r="N41" s="375" t="e">
        <f>+N40*12</f>
        <v>#REF!</v>
      </c>
    </row>
    <row r="42" spans="2:14" ht="18" customHeight="1">
      <c r="B42" s="438"/>
      <c r="C42" s="438"/>
      <c r="D42" s="438"/>
      <c r="E42" s="438"/>
      <c r="H42" s="370" t="s">
        <v>322</v>
      </c>
      <c r="I42" s="375">
        <f>+I41*$I$4</f>
        <v>7149.176985600001</v>
      </c>
      <c r="J42" s="375">
        <f>+J41*$I$4</f>
        <v>7682.738918400001</v>
      </c>
      <c r="K42" s="375">
        <f>+K41*$I$4</f>
        <v>8255.0048256</v>
      </c>
      <c r="M42" s="370" t="s">
        <v>321</v>
      </c>
      <c r="N42" s="375" t="e">
        <f>+N41*$M$4</f>
        <v>#REF!</v>
      </c>
    </row>
    <row r="43" spans="1:14" ht="21" customHeight="1">
      <c r="A43" s="604" t="s">
        <v>269</v>
      </c>
      <c r="B43" s="542"/>
      <c r="C43" s="542"/>
      <c r="D43" s="542"/>
      <c r="E43" s="542"/>
      <c r="H43" s="370" t="s">
        <v>96</v>
      </c>
      <c r="I43" s="375">
        <f>SUM(I41:I42)</f>
        <v>40713.38818560001</v>
      </c>
      <c r="J43" s="375">
        <f>SUM(J41:J42)</f>
        <v>43751.935718400004</v>
      </c>
      <c r="K43" s="375">
        <f>SUM(K41:K42)</f>
        <v>47010.8960256</v>
      </c>
      <c r="M43" s="370" t="s">
        <v>96</v>
      </c>
      <c r="N43" s="375" t="e">
        <f>SUM(N41:N42)</f>
        <v>#REF!</v>
      </c>
    </row>
    <row r="44" spans="1:14" ht="15.75" customHeight="1">
      <c r="A44" s="605" t="s">
        <v>7</v>
      </c>
      <c r="B44" s="520"/>
      <c r="C44" s="439" t="s">
        <v>8</v>
      </c>
      <c r="D44" s="439" t="s">
        <v>270</v>
      </c>
      <c r="E44" s="439" t="s">
        <v>271</v>
      </c>
      <c r="F44" s="372" t="s">
        <v>198</v>
      </c>
      <c r="H44" s="377" t="s">
        <v>104</v>
      </c>
      <c r="I44" s="375">
        <f>E27*1.1</f>
        <v>25151.907000000007</v>
      </c>
      <c r="J44" s="375">
        <f>I44</f>
        <v>25151.907000000007</v>
      </c>
      <c r="K44" s="375">
        <f>J44</f>
        <v>25151.907000000007</v>
      </c>
      <c r="M44" s="377" t="s">
        <v>104</v>
      </c>
      <c r="N44" s="375">
        <v>0</v>
      </c>
    </row>
    <row r="45" spans="1:14" ht="15.75" customHeight="1">
      <c r="A45" s="490" t="s">
        <v>281</v>
      </c>
      <c r="B45" s="490"/>
      <c r="C45" s="452">
        <v>34.23</v>
      </c>
      <c r="D45" s="452">
        <v>36.79</v>
      </c>
      <c r="E45" s="452">
        <v>39.53</v>
      </c>
      <c r="F45" s="451" t="s">
        <v>272</v>
      </c>
      <c r="H45" s="378" t="s">
        <v>97</v>
      </c>
      <c r="I45" s="375">
        <f>B37</f>
        <v>2409.0567600000004</v>
      </c>
      <c r="J45" s="375">
        <f>I45</f>
        <v>2409.0567600000004</v>
      </c>
      <c r="K45" s="375">
        <f>J45</f>
        <v>2409.0567600000004</v>
      </c>
      <c r="M45" s="378" t="s">
        <v>97</v>
      </c>
      <c r="N45" s="375">
        <v>0</v>
      </c>
    </row>
    <row r="46" spans="1:14" ht="15.75" customHeight="1">
      <c r="A46" s="491" t="s">
        <v>282</v>
      </c>
      <c r="B46" s="486"/>
      <c r="C46" s="487">
        <v>35.26</v>
      </c>
      <c r="D46" s="487">
        <v>37.9</v>
      </c>
      <c r="E46" s="487">
        <v>40.72</v>
      </c>
      <c r="F46" s="488" t="s">
        <v>272</v>
      </c>
      <c r="H46" s="370" t="s">
        <v>98</v>
      </c>
      <c r="I46" s="379">
        <f>I45+I44+I43</f>
        <v>68274.3519456</v>
      </c>
      <c r="J46" s="379">
        <f>J45+J44+J43</f>
        <v>71312.89947840001</v>
      </c>
      <c r="K46" s="379">
        <f>K45+K44+K43</f>
        <v>74571.85978560001</v>
      </c>
      <c r="M46" s="370" t="s">
        <v>98</v>
      </c>
      <c r="N46" s="379" t="e">
        <f>N45+N44+N43</f>
        <v>#REF!</v>
      </c>
    </row>
    <row r="47" spans="1:14" ht="15">
      <c r="A47" s="484" t="s">
        <v>315</v>
      </c>
      <c r="B47" s="485"/>
      <c r="C47" s="452">
        <f aca="true" t="shared" si="4" ref="C47:E49">C46*1.04</f>
        <v>36.6704</v>
      </c>
      <c r="D47" s="452">
        <f t="shared" si="4"/>
        <v>39.416</v>
      </c>
      <c r="E47" s="452">
        <f t="shared" si="4"/>
        <v>42.3488</v>
      </c>
      <c r="F47" s="451">
        <v>0.04</v>
      </c>
      <c r="H47" s="380" t="s">
        <v>100</v>
      </c>
      <c r="I47" s="375">
        <f>I41+I42</f>
        <v>40713.38818560001</v>
      </c>
      <c r="J47" s="375">
        <f>J41+J42</f>
        <v>43751.935718400004</v>
      </c>
      <c r="K47" s="375">
        <f>K41+K42</f>
        <v>47010.8960256</v>
      </c>
      <c r="M47" s="380" t="s">
        <v>100</v>
      </c>
      <c r="N47" s="375" t="e">
        <f>N41+N42</f>
        <v>#REF!</v>
      </c>
    </row>
    <row r="48" spans="1:14" ht="15">
      <c r="A48" s="595" t="s">
        <v>316</v>
      </c>
      <c r="B48" s="596"/>
      <c r="C48" s="452">
        <f t="shared" si="4"/>
        <v>38.137216</v>
      </c>
      <c r="D48" s="452">
        <f t="shared" si="4"/>
        <v>40.99264</v>
      </c>
      <c r="E48" s="452">
        <f t="shared" si="4"/>
        <v>44.042752</v>
      </c>
      <c r="F48" s="451">
        <v>0.04</v>
      </c>
      <c r="H48" s="380" t="s">
        <v>268</v>
      </c>
      <c r="I48" s="375">
        <f>I47*55.5%</f>
        <v>22595.930443008005</v>
      </c>
      <c r="J48" s="375">
        <f>J47*55.5%</f>
        <v>24282.324323712004</v>
      </c>
      <c r="K48" s="375">
        <f>K47*55.5%</f>
        <v>26091.047294208</v>
      </c>
      <c r="M48" s="380" t="s">
        <v>268</v>
      </c>
      <c r="N48" s="375" t="e">
        <f>+N47*55.5%</f>
        <v>#REF!</v>
      </c>
    </row>
    <row r="49" spans="1:14" ht="15.75" customHeight="1">
      <c r="A49" s="595" t="s">
        <v>316</v>
      </c>
      <c r="B49" s="596"/>
      <c r="C49" s="452">
        <f t="shared" si="4"/>
        <v>39.66270464</v>
      </c>
      <c r="D49" s="452">
        <f t="shared" si="4"/>
        <v>42.6323456</v>
      </c>
      <c r="E49" s="452">
        <f t="shared" si="4"/>
        <v>45.80446208</v>
      </c>
      <c r="F49" s="451">
        <v>0.04</v>
      </c>
      <c r="H49" s="370" t="s">
        <v>101</v>
      </c>
      <c r="I49" s="379">
        <f>I48+I46</f>
        <v>90870.28238860802</v>
      </c>
      <c r="J49" s="379">
        <f>J48+J46</f>
        <v>95595.22380211201</v>
      </c>
      <c r="K49" s="379">
        <f>K48+K46</f>
        <v>100662.907079808</v>
      </c>
      <c r="M49" s="370" t="s">
        <v>101</v>
      </c>
      <c r="N49" s="379" t="e">
        <f>N48+N46</f>
        <v>#REF!</v>
      </c>
    </row>
    <row r="50" ht="15.75" customHeight="1"/>
    <row r="51" ht="15">
      <c r="C51" s="386"/>
    </row>
  </sheetData>
  <sheetProtection/>
  <mergeCells count="18">
    <mergeCell ref="D37:E37"/>
    <mergeCell ref="H1:K2"/>
    <mergeCell ref="A2:C2"/>
    <mergeCell ref="A3:C3"/>
    <mergeCell ref="A5:F6"/>
    <mergeCell ref="A13:F14"/>
    <mergeCell ref="A21:F22"/>
    <mergeCell ref="A4:C4"/>
    <mergeCell ref="A48:B48"/>
    <mergeCell ref="D33:E33"/>
    <mergeCell ref="A49:B49"/>
    <mergeCell ref="A30:F31"/>
    <mergeCell ref="D32:E32"/>
    <mergeCell ref="D34:E34"/>
    <mergeCell ref="D35:E35"/>
    <mergeCell ref="A43:E43"/>
    <mergeCell ref="A44:B44"/>
    <mergeCell ref="D36:E36"/>
  </mergeCells>
  <hyperlinks>
    <hyperlink ref="A2" r:id="rId1" display="http://opb.washington.edu/content/tuition-and-required-fees"/>
    <hyperlink ref="A3" r:id="rId2" display="Additional Salary Info available, click here"/>
    <hyperlink ref="A2:C2" r:id="rId3" display="Detailed 2018-19 TUITION info available, click here"/>
    <hyperlink ref="A3:C3" r:id="rId4" display="Detailed 2022-23 SALARY Info available, click here"/>
    <hyperlink ref="A34" r:id="rId5" display="https://s3-us-west-2.amazonaws.com/uw-s3-cdn/wp-content/uploads/sites/162/2021/10/01151532/2021-22SeattleQuarterlySummerTuitionAndFee.pdf"/>
    <hyperlink ref="A46" r:id="rId6" display="7/1/2022 - 9/15/2023"/>
  </hyperlinks>
  <printOptions/>
  <pageMargins left="0" right="0" top="0" bottom="0" header="0" footer="0"/>
  <pageSetup fitToHeight="1" fitToWidth="1" horizontalDpi="600" verticalDpi="600" orientation="portrait" scale="42" r:id="rId9"/>
  <headerFooter scaleWithDoc="0" alignWithMargins="0">
    <oddFooter>&amp;L&amp;8&amp;Z&amp;F | &amp;A&amp;R&amp;8last update:  Jul. 19, 2012</oddFooter>
  </headerFooter>
  <legacyDrawing r:id="rId8"/>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5">
      <selection activeCell="I25" sqref="I25"/>
    </sheetView>
  </sheetViews>
  <sheetFormatPr defaultColWidth="8.7109375" defaultRowHeight="12.75"/>
  <cols>
    <col min="1" max="1" width="28.28125" style="475" customWidth="1"/>
    <col min="2" max="2" width="17.7109375" style="475" customWidth="1"/>
    <col min="3" max="3" width="19.421875" style="475" customWidth="1"/>
    <col min="4" max="4" width="2.7109375" style="475" customWidth="1"/>
    <col min="5" max="5" width="14.7109375" style="475" customWidth="1"/>
    <col min="6" max="6" width="14.140625" style="475" customWidth="1"/>
    <col min="7" max="7" width="2.7109375" style="475" customWidth="1"/>
    <col min="8" max="8" width="14.7109375" style="475" customWidth="1"/>
    <col min="9" max="9" width="14.140625" style="475" customWidth="1"/>
    <col min="10" max="16384" width="8.7109375" style="475" customWidth="1"/>
  </cols>
  <sheetData>
    <row r="1" ht="15" hidden="1">
      <c r="A1" s="7" t="s">
        <v>308</v>
      </c>
    </row>
    <row r="2" ht="15" hidden="1"/>
    <row r="3" ht="15" hidden="1">
      <c r="A3" s="476" t="s">
        <v>309</v>
      </c>
    </row>
    <row r="4" ht="15" hidden="1">
      <c r="A4" s="476" t="s">
        <v>289</v>
      </c>
    </row>
    <row r="5" ht="15" hidden="1"/>
    <row r="6" spans="1:3" ht="30.75" hidden="1">
      <c r="A6" s="481" t="s">
        <v>290</v>
      </c>
      <c r="B6" s="481" t="s">
        <v>302</v>
      </c>
      <c r="C6" s="482" t="s">
        <v>303</v>
      </c>
    </row>
    <row r="7" spans="1:3" ht="21.75" customHeight="1" hidden="1">
      <c r="A7" s="477" t="s">
        <v>291</v>
      </c>
      <c r="B7" s="478">
        <f aca="true" t="shared" si="0" ref="B7:B12">B22*1.03</f>
        <v>55372.8</v>
      </c>
      <c r="C7" s="478">
        <f aca="true" t="shared" si="1" ref="C7:C12">B7/12</f>
        <v>4614.400000000001</v>
      </c>
    </row>
    <row r="8" spans="1:3" ht="21.75" customHeight="1" hidden="1">
      <c r="A8" s="477" t="s">
        <v>292</v>
      </c>
      <c r="B8" s="478">
        <f t="shared" si="0"/>
        <v>55768.32</v>
      </c>
      <c r="C8" s="478">
        <f t="shared" si="1"/>
        <v>4647.36</v>
      </c>
    </row>
    <row r="9" spans="1:3" ht="21.75" customHeight="1" hidden="1">
      <c r="A9" s="477" t="s">
        <v>293</v>
      </c>
      <c r="B9" s="478">
        <f t="shared" si="0"/>
        <v>56176.200000000004</v>
      </c>
      <c r="C9" s="478">
        <f t="shared" si="1"/>
        <v>4681.35</v>
      </c>
    </row>
    <row r="10" spans="1:3" ht="21.75" customHeight="1" hidden="1">
      <c r="A10" s="477" t="s">
        <v>294</v>
      </c>
      <c r="B10" s="478">
        <f t="shared" si="0"/>
        <v>58413.36</v>
      </c>
      <c r="C10" s="478">
        <f t="shared" si="1"/>
        <v>4867.78</v>
      </c>
    </row>
    <row r="11" spans="1:3" ht="21.75" customHeight="1" hidden="1">
      <c r="A11" s="477" t="s">
        <v>295</v>
      </c>
      <c r="B11" s="478">
        <f t="shared" si="0"/>
        <v>60366.24</v>
      </c>
      <c r="C11" s="478">
        <f t="shared" si="1"/>
        <v>5030.5199999999995</v>
      </c>
    </row>
    <row r="12" spans="1:3" ht="21.75" customHeight="1" hidden="1">
      <c r="A12" s="477" t="s">
        <v>296</v>
      </c>
      <c r="B12" s="478">
        <f t="shared" si="0"/>
        <v>62603.4</v>
      </c>
      <c r="C12" s="478">
        <f t="shared" si="1"/>
        <v>5216.95</v>
      </c>
    </row>
    <row r="13" spans="1:2" ht="15" hidden="1">
      <c r="A13" s="475" t="s">
        <v>297</v>
      </c>
      <c r="B13" s="3"/>
    </row>
    <row r="14" ht="15" hidden="1">
      <c r="B14" s="3"/>
    </row>
    <row r="15" ht="15">
      <c r="A15" s="7" t="s">
        <v>325</v>
      </c>
    </row>
    <row r="17" ht="15">
      <c r="A17" s="476" t="s">
        <v>310</v>
      </c>
    </row>
    <row r="18" ht="15">
      <c r="A18" s="476" t="s">
        <v>289</v>
      </c>
    </row>
    <row r="20" spans="2:8" ht="15">
      <c r="B20" s="613" t="s">
        <v>326</v>
      </c>
      <c r="C20" s="614"/>
      <c r="E20" s="475" t="s">
        <v>327</v>
      </c>
      <c r="H20" s="475" t="s">
        <v>328</v>
      </c>
    </row>
    <row r="21" spans="1:9" s="483" customFormat="1" ht="30.75">
      <c r="A21" s="481" t="s">
        <v>290</v>
      </c>
      <c r="B21" s="481" t="s">
        <v>302</v>
      </c>
      <c r="C21" s="482" t="s">
        <v>303</v>
      </c>
      <c r="E21" s="475">
        <v>65508</v>
      </c>
      <c r="F21" s="489">
        <f>E21/12</f>
        <v>5459</v>
      </c>
      <c r="H21" s="475">
        <v>72000</v>
      </c>
      <c r="I21" s="489">
        <f>H21/12</f>
        <v>6000</v>
      </c>
    </row>
    <row r="22" spans="1:3" ht="25.5" customHeight="1">
      <c r="A22" s="477" t="s">
        <v>291</v>
      </c>
      <c r="B22" s="478">
        <v>53760</v>
      </c>
      <c r="C22" s="478">
        <f aca="true" t="shared" si="2" ref="C22:C27">B22/12</f>
        <v>4480</v>
      </c>
    </row>
    <row r="23" spans="1:3" ht="25.5" customHeight="1">
      <c r="A23" s="477" t="s">
        <v>292</v>
      </c>
      <c r="B23" s="478">
        <v>54144</v>
      </c>
      <c r="C23" s="478">
        <f t="shared" si="2"/>
        <v>4512</v>
      </c>
    </row>
    <row r="24" spans="1:3" ht="25.5" customHeight="1">
      <c r="A24" s="477" t="s">
        <v>293</v>
      </c>
      <c r="B24" s="478">
        <v>54540</v>
      </c>
      <c r="C24" s="478">
        <f t="shared" si="2"/>
        <v>4545</v>
      </c>
    </row>
    <row r="25" spans="1:3" ht="25.5" customHeight="1">
      <c r="A25" s="477" t="s">
        <v>294</v>
      </c>
      <c r="B25" s="478">
        <v>56712</v>
      </c>
      <c r="C25" s="478">
        <f t="shared" si="2"/>
        <v>4726</v>
      </c>
    </row>
    <row r="26" spans="1:3" ht="25.5" customHeight="1">
      <c r="A26" s="477" t="s">
        <v>295</v>
      </c>
      <c r="B26" s="478">
        <v>58608</v>
      </c>
      <c r="C26" s="478">
        <f t="shared" si="2"/>
        <v>4884</v>
      </c>
    </row>
    <row r="27" spans="1:3" ht="25.5" customHeight="1">
      <c r="A27" s="477" t="s">
        <v>296</v>
      </c>
      <c r="B27" s="478">
        <v>60780</v>
      </c>
      <c r="C27" s="478">
        <f t="shared" si="2"/>
        <v>5065</v>
      </c>
    </row>
    <row r="28" spans="1:2" ht="15">
      <c r="A28" s="475" t="s">
        <v>297</v>
      </c>
      <c r="B28" s="3"/>
    </row>
    <row r="29" ht="15">
      <c r="B29" s="3"/>
    </row>
    <row r="30" spans="1:4" ht="70.5" customHeight="1">
      <c r="A30" s="611" t="s">
        <v>298</v>
      </c>
      <c r="B30" s="612"/>
      <c r="C30" s="612"/>
      <c r="D30" s="612"/>
    </row>
    <row r="31" spans="1:4" ht="45" customHeight="1">
      <c r="A31" s="611" t="s">
        <v>299</v>
      </c>
      <c r="B31" s="612"/>
      <c r="C31" s="612"/>
      <c r="D31" s="612"/>
    </row>
    <row r="32" spans="1:4" ht="43.5" customHeight="1">
      <c r="A32" s="611" t="s">
        <v>300</v>
      </c>
      <c r="B32" s="612"/>
      <c r="C32" s="612"/>
      <c r="D32" s="612"/>
    </row>
    <row r="33" spans="1:4" ht="108" customHeight="1">
      <c r="A33" s="611" t="s">
        <v>301</v>
      </c>
      <c r="B33" s="612"/>
      <c r="C33" s="612"/>
      <c r="D33" s="612"/>
    </row>
    <row r="34" ht="15">
      <c r="B34" s="3"/>
    </row>
    <row r="35" ht="15">
      <c r="B35" s="3"/>
    </row>
    <row r="38" ht="15">
      <c r="B38" s="3"/>
    </row>
    <row r="39" ht="15">
      <c r="B39" s="3"/>
    </row>
    <row r="42" ht="15">
      <c r="B42" s="3"/>
    </row>
    <row r="43" ht="15">
      <c r="B43" s="3"/>
    </row>
    <row r="44" ht="15">
      <c r="B44" s="3"/>
    </row>
    <row r="45" ht="15">
      <c r="B45" s="3"/>
    </row>
    <row r="46" ht="15">
      <c r="B46" s="3"/>
    </row>
    <row r="47" ht="15">
      <c r="B47" s="3"/>
    </row>
  </sheetData>
  <sheetProtection/>
  <mergeCells count="5">
    <mergeCell ref="A33:D33"/>
    <mergeCell ref="B20:C20"/>
    <mergeCell ref="A30:D30"/>
    <mergeCell ref="A31:D31"/>
    <mergeCell ref="A32:D32"/>
  </mergeCells>
  <hyperlinks>
    <hyperlink ref="A15" r:id="rId1" display="https://hr.uw.edu/comp/overtime-for-non-academic-staff/flsa-wmwa-overtime-eligibility-and-exemption/"/>
    <hyperlink ref="A1" r:id="rId2" display="https://hr.uw.edu/labor/wp-content/uploads/sites/8/2021/05/UAW-2021-24-CBA-Summary-Chart_Final_2.pdf"/>
  </hyperlinks>
  <printOptions/>
  <pageMargins left="0.7" right="0.7" top="0.75" bottom="0.75" header="0.3" footer="0.3"/>
  <pageSetup horizontalDpi="1200" verticalDpi="1200" orientation="portrait" r:id="rId3"/>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zoomScale="115" zoomScaleNormal="115" zoomScalePageLayoutView="0" workbookViewId="0" topLeftCell="A1">
      <selection activeCell="A9" sqref="A9"/>
    </sheetView>
  </sheetViews>
  <sheetFormatPr defaultColWidth="9.140625" defaultRowHeight="12.75"/>
  <cols>
    <col min="1" max="2" width="12.57421875" style="9" customWidth="1"/>
    <col min="3" max="3" width="19.57421875" style="9" customWidth="1"/>
    <col min="4" max="4" width="16.7109375" style="9" bestFit="1" customWidth="1"/>
    <col min="5" max="5" width="11.28125" style="9" bestFit="1" customWidth="1"/>
    <col min="6" max="6" width="12.00390625" style="9" bestFit="1" customWidth="1"/>
    <col min="7" max="7" width="23.28125" style="9" customWidth="1"/>
    <col min="8" max="9" width="15.140625" style="9" bestFit="1" customWidth="1"/>
    <col min="10" max="10" width="16.421875" style="9" bestFit="1" customWidth="1"/>
    <col min="11" max="11" width="13.421875" style="9" bestFit="1" customWidth="1"/>
    <col min="12" max="12" width="12.00390625" style="9" bestFit="1" customWidth="1"/>
    <col min="13" max="16384" width="9.140625" style="9" customWidth="1"/>
  </cols>
  <sheetData>
    <row r="1" ht="15">
      <c r="A1" s="7" t="s">
        <v>124</v>
      </c>
    </row>
    <row r="3" ht="14.25">
      <c r="A3" s="10" t="s">
        <v>118</v>
      </c>
    </row>
    <row r="4" spans="1:12" ht="80.25" customHeight="1">
      <c r="A4" s="617" t="s">
        <v>123</v>
      </c>
      <c r="B4" s="617"/>
      <c r="C4" s="617"/>
      <c r="D4" s="617"/>
      <c r="E4" s="617"/>
      <c r="F4" s="617"/>
      <c r="G4" s="617"/>
      <c r="H4" s="617"/>
      <c r="I4" s="401"/>
      <c r="J4" s="401"/>
      <c r="K4" s="401"/>
      <c r="L4" s="401"/>
    </row>
    <row r="5" ht="14.25">
      <c r="A5" s="11"/>
    </row>
    <row r="6" spans="1:8" ht="28.5">
      <c r="A6" s="615" t="s">
        <v>119</v>
      </c>
      <c r="B6" s="616"/>
      <c r="C6" s="400" t="s">
        <v>256</v>
      </c>
      <c r="D6" s="400" t="s">
        <v>255</v>
      </c>
      <c r="E6" s="400" t="s">
        <v>19</v>
      </c>
      <c r="F6" s="400" t="s">
        <v>18</v>
      </c>
      <c r="G6" s="400" t="s">
        <v>257</v>
      </c>
      <c r="H6" s="400" t="s">
        <v>258</v>
      </c>
    </row>
    <row r="7" spans="1:9" ht="21.75" customHeight="1">
      <c r="A7" s="53" t="s">
        <v>120</v>
      </c>
      <c r="B7" s="53" t="s">
        <v>121</v>
      </c>
      <c r="C7" s="54" t="s">
        <v>106</v>
      </c>
      <c r="D7" s="53" t="s">
        <v>122</v>
      </c>
      <c r="E7" s="55" t="s">
        <v>107</v>
      </c>
      <c r="F7" s="55" t="s">
        <v>108</v>
      </c>
      <c r="G7" s="55" t="s">
        <v>109</v>
      </c>
      <c r="H7" s="55" t="s">
        <v>110</v>
      </c>
      <c r="I7" s="9" t="s">
        <v>0</v>
      </c>
    </row>
    <row r="8" spans="1:8" ht="21.75" customHeight="1">
      <c r="A8" s="403">
        <v>44743</v>
      </c>
      <c r="B8" s="403">
        <v>45107</v>
      </c>
      <c r="C8" s="407">
        <v>0.241</v>
      </c>
      <c r="D8" s="407">
        <v>0.213</v>
      </c>
      <c r="E8" s="407">
        <v>0.395</v>
      </c>
      <c r="F8" s="407">
        <v>0.318</v>
      </c>
      <c r="G8" s="407">
        <v>0.215</v>
      </c>
      <c r="H8" s="407">
        <v>0.288</v>
      </c>
    </row>
    <row r="9" spans="1:8" ht="21.75" customHeight="1">
      <c r="A9" s="430">
        <v>44378</v>
      </c>
      <c r="B9" s="430">
        <v>44742</v>
      </c>
      <c r="C9" s="431">
        <v>0.232</v>
      </c>
      <c r="D9" s="431">
        <v>0.216</v>
      </c>
      <c r="E9" s="431">
        <v>0.373</v>
      </c>
      <c r="F9" s="431">
        <v>0.294</v>
      </c>
      <c r="G9" s="431">
        <v>0.204</v>
      </c>
      <c r="H9" s="431">
        <v>0.216</v>
      </c>
    </row>
    <row r="10" spans="1:8" s="480" customFormat="1" ht="21.75" customHeight="1">
      <c r="A10" s="430">
        <v>44013</v>
      </c>
      <c r="B10" s="430">
        <v>44377</v>
      </c>
      <c r="C10" s="431">
        <v>0.24</v>
      </c>
      <c r="D10" s="431">
        <v>0.224</v>
      </c>
      <c r="E10" s="431">
        <v>0.396</v>
      </c>
      <c r="F10" s="431">
        <v>0.303</v>
      </c>
      <c r="G10" s="431">
        <v>0.222</v>
      </c>
      <c r="H10" s="431">
        <v>0.21</v>
      </c>
    </row>
    <row r="11" spans="1:8" ht="21.75" customHeight="1">
      <c r="A11" s="430">
        <v>43647</v>
      </c>
      <c r="B11" s="430">
        <v>44012</v>
      </c>
      <c r="C11" s="431">
        <v>0.239</v>
      </c>
      <c r="D11" s="431">
        <v>0.212</v>
      </c>
      <c r="E11" s="431">
        <v>0.412</v>
      </c>
      <c r="F11" s="431">
        <v>0.321</v>
      </c>
      <c r="G11" s="431">
        <v>0.209</v>
      </c>
      <c r="H11" s="431">
        <v>0.271</v>
      </c>
    </row>
    <row r="12" spans="1:8" ht="21.75" customHeight="1">
      <c r="A12" s="430">
        <v>43282</v>
      </c>
      <c r="B12" s="430">
        <v>43646</v>
      </c>
      <c r="C12" s="431">
        <v>0.261</v>
      </c>
      <c r="D12" s="431">
        <v>0.173</v>
      </c>
      <c r="E12" s="431">
        <v>0.405</v>
      </c>
      <c r="F12" s="431">
        <v>0.341</v>
      </c>
      <c r="G12" s="431">
        <v>0.209</v>
      </c>
      <c r="H12" s="431">
        <v>0.278</v>
      </c>
    </row>
    <row r="13" spans="1:8" ht="21.75" customHeight="1">
      <c r="A13" s="430">
        <v>42917</v>
      </c>
      <c r="B13" s="430">
        <v>43281</v>
      </c>
      <c r="C13" s="431">
        <v>0.249</v>
      </c>
      <c r="D13" s="431">
        <v>0.184</v>
      </c>
      <c r="E13" s="431">
        <v>0.401</v>
      </c>
      <c r="F13" s="431">
        <v>0.325</v>
      </c>
      <c r="G13" s="431">
        <v>0.207</v>
      </c>
      <c r="H13" s="431">
        <v>0.276</v>
      </c>
    </row>
    <row r="14" spans="1:8" ht="21.75" customHeight="1">
      <c r="A14" s="430">
        <v>42552</v>
      </c>
      <c r="B14" s="430">
        <v>42916</v>
      </c>
      <c r="C14" s="431">
        <v>0.253</v>
      </c>
      <c r="D14" s="431">
        <v>0.17</v>
      </c>
      <c r="E14" s="431">
        <v>0.379</v>
      </c>
      <c r="F14" s="431">
        <v>0.324</v>
      </c>
      <c r="G14" s="431">
        <v>0.179</v>
      </c>
      <c r="H14" s="431">
        <v>0.264</v>
      </c>
    </row>
    <row r="15" spans="1:9" s="429" customFormat="1" ht="21.75" customHeight="1">
      <c r="A15" s="430">
        <v>42186</v>
      </c>
      <c r="B15" s="430">
        <v>42551</v>
      </c>
      <c r="C15" s="431">
        <v>0.243</v>
      </c>
      <c r="D15" s="431">
        <v>0.177</v>
      </c>
      <c r="E15" s="431">
        <v>0.394</v>
      </c>
      <c r="F15" s="431">
        <v>0.305</v>
      </c>
      <c r="G15" s="431">
        <v>0.188</v>
      </c>
      <c r="H15" s="431">
        <v>0.239</v>
      </c>
      <c r="I15" s="429" t="s">
        <v>0</v>
      </c>
    </row>
    <row r="16" spans="1:8" ht="21.75" customHeight="1">
      <c r="A16" s="430">
        <v>41821</v>
      </c>
      <c r="B16" s="430">
        <v>42185</v>
      </c>
      <c r="C16" s="431">
        <v>0.227</v>
      </c>
      <c r="D16" s="431">
        <v>0.206</v>
      </c>
      <c r="E16" s="431">
        <v>0.338</v>
      </c>
      <c r="F16" s="431">
        <v>0.277</v>
      </c>
      <c r="G16" s="431">
        <v>0.17</v>
      </c>
      <c r="H16" s="431">
        <v>0.229</v>
      </c>
    </row>
    <row r="17" spans="1:8" s="429" customFormat="1" ht="21.75" customHeight="1">
      <c r="A17" s="430">
        <v>41456</v>
      </c>
      <c r="B17" s="430">
        <v>41820</v>
      </c>
      <c r="C17" s="431">
        <v>0.25</v>
      </c>
      <c r="D17" s="431">
        <v>0.166</v>
      </c>
      <c r="E17" s="431">
        <v>0.353</v>
      </c>
      <c r="F17" s="431">
        <v>0.309</v>
      </c>
      <c r="G17" s="431">
        <v>0.152</v>
      </c>
      <c r="H17" s="431">
        <v>0.217</v>
      </c>
    </row>
    <row r="18" spans="1:8" s="402" customFormat="1" ht="21.75" customHeight="1">
      <c r="A18" s="430">
        <v>41091</v>
      </c>
      <c r="B18" s="430">
        <v>41455</v>
      </c>
      <c r="C18" s="432">
        <v>0.269</v>
      </c>
      <c r="D18" s="432">
        <v>0.142</v>
      </c>
      <c r="E18" s="432">
        <v>0.377</v>
      </c>
      <c r="F18" s="432">
        <v>0.34</v>
      </c>
      <c r="G18" s="432">
        <v>0.165</v>
      </c>
      <c r="H18" s="432">
        <v>0.163</v>
      </c>
    </row>
    <row r="19" spans="1:8" ht="21.75" customHeight="1">
      <c r="A19" s="56">
        <v>40725</v>
      </c>
      <c r="B19" s="56">
        <v>41090</v>
      </c>
      <c r="C19" s="408">
        <v>0.272</v>
      </c>
      <c r="D19" s="408">
        <v>0.161</v>
      </c>
      <c r="E19" s="408">
        <v>0.334</v>
      </c>
      <c r="F19" s="408">
        <v>0.336</v>
      </c>
      <c r="G19" s="408">
        <v>0.149</v>
      </c>
      <c r="H19" s="408">
        <v>0.163</v>
      </c>
    </row>
    <row r="20" spans="1:8" ht="21.75" customHeight="1">
      <c r="A20" s="56">
        <v>40360</v>
      </c>
      <c r="B20" s="56">
        <v>40724</v>
      </c>
      <c r="C20" s="408">
        <v>0.258</v>
      </c>
      <c r="D20" s="408">
        <v>0.147</v>
      </c>
      <c r="E20" s="408">
        <v>0.366</v>
      </c>
      <c r="F20" s="408">
        <v>0.306</v>
      </c>
      <c r="G20" s="408">
        <v>0.139</v>
      </c>
      <c r="H20" s="408">
        <v>0.13</v>
      </c>
    </row>
    <row r="21" spans="1:8" ht="21.75" customHeight="1">
      <c r="A21" s="56">
        <v>39995</v>
      </c>
      <c r="B21" s="56">
        <v>40359</v>
      </c>
      <c r="C21" s="408">
        <v>0.236</v>
      </c>
      <c r="D21" s="408">
        <v>0.129</v>
      </c>
      <c r="E21" s="408">
        <v>0.383</v>
      </c>
      <c r="F21" s="408">
        <v>0.293</v>
      </c>
      <c r="G21" s="408">
        <v>0.13</v>
      </c>
      <c r="H21" s="408">
        <v>0.103</v>
      </c>
    </row>
    <row r="22" spans="1:8" ht="21.75" customHeight="1">
      <c r="A22" s="56">
        <v>39630</v>
      </c>
      <c r="B22" s="56">
        <v>39994</v>
      </c>
      <c r="C22" s="408">
        <v>0.223</v>
      </c>
      <c r="D22" s="408">
        <v>0.133</v>
      </c>
      <c r="E22" s="408">
        <v>0.296</v>
      </c>
      <c r="F22" s="408">
        <v>0.262</v>
      </c>
      <c r="G22" s="408">
        <v>0.12</v>
      </c>
      <c r="H22" s="408">
        <v>0.112</v>
      </c>
    </row>
    <row r="23" ht="14.25">
      <c r="A23" s="12" t="s">
        <v>0</v>
      </c>
    </row>
  </sheetData>
  <sheetProtection/>
  <mergeCells count="2">
    <mergeCell ref="A6:B6"/>
    <mergeCell ref="A4:H4"/>
  </mergeCells>
  <hyperlinks>
    <hyperlink ref="A1" r:id="rId1" display="http://f2.washington.edu/fm/fa/fringe-benefit-load-rate#rates"/>
  </hyperlinks>
  <printOptions/>
  <pageMargins left="0" right="0" top="0" bottom="0" header="0" footer="0"/>
  <pageSetup fitToHeight="1" fitToWidth="1" horizontalDpi="600" verticalDpi="600" orientation="landscape" scale="75" r:id="rId3"/>
  <headerFooter scaleWithDoc="0" alignWithMargins="0">
    <oddFooter>&amp;L&amp;8&amp;Z&amp;F | &amp;A&amp;R&amp;8last update:  Jul. 19, 2012</oddFooter>
  </headerFooter>
  <drawing r:id="rId2"/>
</worksheet>
</file>

<file path=xl/worksheets/sheet5.xml><?xml version="1.0" encoding="utf-8"?>
<worksheet xmlns="http://schemas.openxmlformats.org/spreadsheetml/2006/main" xmlns:r="http://schemas.openxmlformats.org/officeDocument/2006/relationships">
  <dimension ref="B1:FN47"/>
  <sheetViews>
    <sheetView zoomScalePageLayoutView="0" workbookViewId="0" topLeftCell="A1">
      <selection activeCell="B52" sqref="B52"/>
    </sheetView>
  </sheetViews>
  <sheetFormatPr defaultColWidth="26.421875" defaultRowHeight="12.75"/>
  <cols>
    <col min="1" max="1" width="2.8515625" style="4" customWidth="1"/>
    <col min="2" max="2" width="32.8515625" style="4" customWidth="1"/>
    <col min="3" max="3" width="26.8515625" style="5" customWidth="1"/>
    <col min="4" max="5" width="14.8515625" style="28" customWidth="1"/>
    <col min="6" max="7" width="22.421875" style="28" customWidth="1"/>
    <col min="8" max="16384" width="26.421875" style="4" customWidth="1"/>
  </cols>
  <sheetData>
    <row r="1" spans="2:170" ht="17.25">
      <c r="B1" s="16" t="s">
        <v>125</v>
      </c>
    </row>
    <row r="2" spans="2:170" ht="15">
      <c r="B2" s="6" t="s">
        <v>126</v>
      </c>
    </row>
    <row r="4" ht="15">
      <c r="B4" s="8" t="s">
        <v>259</v>
      </c>
    </row>
    <row r="6" spans="3:7" s="13" customFormat="1" ht="14.25">
      <c r="C6" s="14"/>
      <c r="D6" s="29"/>
      <c r="E6" s="29"/>
      <c r="F6" s="29"/>
      <c r="G6" s="29"/>
    </row>
    <row r="7" spans="2:7" s="15" customFormat="1" ht="65.25" customHeight="1">
      <c r="B7" s="619" t="s">
        <v>188</v>
      </c>
      <c r="C7" s="619"/>
      <c r="D7" s="619"/>
      <c r="E7" s="619"/>
      <c r="F7" s="619"/>
      <c r="G7" s="619"/>
    </row>
    <row r="8" spans="2:7" s="15" customFormat="1" ht="21.75" customHeight="1">
      <c r="B8" s="33"/>
      <c r="C8" s="33"/>
      <c r="D8" s="33"/>
      <c r="E8" s="33"/>
      <c r="F8" s="33"/>
      <c r="G8" s="33"/>
    </row>
    <row r="9" spans="2:7" s="13" customFormat="1" ht="14.25">
      <c r="B9" s="18" t="s">
        <v>127</v>
      </c>
      <c r="C9" s="18" t="s">
        <v>128</v>
      </c>
      <c r="D9" s="18" t="s">
        <v>34</v>
      </c>
      <c r="E9" s="18" t="s">
        <v>129</v>
      </c>
      <c r="F9" s="18" t="s">
        <v>119</v>
      </c>
      <c r="G9" s="18" t="s">
        <v>130</v>
      </c>
    </row>
    <row r="10" spans="2:7" s="3" customFormat="1" ht="15">
      <c r="B10" s="35" t="s">
        <v>131</v>
      </c>
      <c r="C10" s="620" t="s">
        <v>141</v>
      </c>
      <c r="D10" s="621">
        <v>0.66</v>
      </c>
      <c r="E10" s="618" t="s">
        <v>142</v>
      </c>
      <c r="F10" s="618" t="s">
        <v>143</v>
      </c>
      <c r="G10" s="618" t="s">
        <v>144</v>
      </c>
    </row>
    <row r="11" spans="2:7" s="3" customFormat="1" ht="15">
      <c r="B11" s="22" t="s">
        <v>132</v>
      </c>
      <c r="C11" s="620"/>
      <c r="D11" s="621"/>
      <c r="E11" s="618"/>
      <c r="F11" s="618"/>
      <c r="G11" s="618"/>
    </row>
    <row r="12" spans="2:7" s="3" customFormat="1" ht="15">
      <c r="B12" s="23" t="s">
        <v>133</v>
      </c>
      <c r="C12" s="620"/>
      <c r="D12" s="621"/>
      <c r="E12" s="618"/>
      <c r="F12" s="618"/>
      <c r="G12" s="618"/>
    </row>
    <row r="13" spans="2:7" s="3" customFormat="1" ht="15">
      <c r="B13" s="23" t="s">
        <v>134</v>
      </c>
      <c r="C13" s="620"/>
      <c r="D13" s="621"/>
      <c r="E13" s="618"/>
      <c r="F13" s="618"/>
      <c r="G13" s="618"/>
    </row>
    <row r="14" spans="2:7" s="3" customFormat="1" ht="15">
      <c r="B14" s="22" t="s">
        <v>135</v>
      </c>
      <c r="C14" s="620"/>
      <c r="D14" s="621"/>
      <c r="E14" s="618"/>
      <c r="F14" s="618"/>
      <c r="G14" s="618"/>
    </row>
    <row r="15" spans="2:7" s="3" customFormat="1" ht="15">
      <c r="B15" s="23" t="s">
        <v>136</v>
      </c>
      <c r="C15" s="620"/>
      <c r="D15" s="621"/>
      <c r="E15" s="618"/>
      <c r="F15" s="618"/>
      <c r="G15" s="618"/>
    </row>
    <row r="16" spans="2:7" s="3" customFormat="1" ht="15">
      <c r="B16" s="23" t="s">
        <v>134</v>
      </c>
      <c r="C16" s="620"/>
      <c r="D16" s="30">
        <v>0.68</v>
      </c>
      <c r="E16" s="31" t="s">
        <v>142</v>
      </c>
      <c r="F16" s="31" t="s">
        <v>145</v>
      </c>
      <c r="G16" s="31" t="s">
        <v>146</v>
      </c>
    </row>
    <row r="17" spans="2:7" s="3" customFormat="1" ht="15">
      <c r="B17" s="22" t="s">
        <v>137</v>
      </c>
      <c r="C17" s="620"/>
      <c r="D17" s="409">
        <v>0.72</v>
      </c>
      <c r="E17" s="410" t="s">
        <v>142</v>
      </c>
      <c r="F17" s="410" t="s">
        <v>147</v>
      </c>
      <c r="G17" s="31" t="s">
        <v>148</v>
      </c>
    </row>
    <row r="18" spans="2:7" s="3" customFormat="1" ht="15">
      <c r="B18" s="22" t="s">
        <v>138</v>
      </c>
      <c r="C18" s="620"/>
      <c r="D18" s="409">
        <v>0.73</v>
      </c>
      <c r="E18" s="410" t="s">
        <v>142</v>
      </c>
      <c r="F18" s="410" t="s">
        <v>149</v>
      </c>
      <c r="G18" s="31" t="s">
        <v>150</v>
      </c>
    </row>
    <row r="19" spans="2:7" s="3" customFormat="1" ht="15">
      <c r="B19" s="23" t="s">
        <v>136</v>
      </c>
      <c r="C19" s="620"/>
      <c r="D19" s="36">
        <v>0.74</v>
      </c>
      <c r="E19" s="34" t="s">
        <v>142</v>
      </c>
      <c r="F19" s="34" t="s">
        <v>151</v>
      </c>
      <c r="G19" s="31" t="s">
        <v>152</v>
      </c>
    </row>
    <row r="20" spans="2:7" s="3" customFormat="1" ht="15">
      <c r="B20" s="23" t="s">
        <v>134</v>
      </c>
      <c r="C20" s="19" t="s">
        <v>153</v>
      </c>
      <c r="D20" s="32">
        <v>0.338</v>
      </c>
      <c r="E20" s="31" t="s">
        <v>142</v>
      </c>
      <c r="F20" s="31" t="s">
        <v>154</v>
      </c>
      <c r="G20" s="31" t="s">
        <v>155</v>
      </c>
    </row>
    <row r="21" spans="2:7" s="3" customFormat="1" ht="15">
      <c r="B21" s="22" t="s">
        <v>139</v>
      </c>
      <c r="C21" s="19" t="s">
        <v>156</v>
      </c>
      <c r="D21" s="30">
        <v>0.53</v>
      </c>
      <c r="E21" s="31" t="s">
        <v>142</v>
      </c>
      <c r="F21" s="31" t="s">
        <v>154</v>
      </c>
      <c r="G21" s="31" t="s">
        <v>155</v>
      </c>
    </row>
    <row r="22" spans="2:7" s="3" customFormat="1" ht="26.25">
      <c r="B22" s="23" t="s">
        <v>140</v>
      </c>
      <c r="C22" s="20" t="s">
        <v>157</v>
      </c>
      <c r="D22" s="30">
        <v>0.27</v>
      </c>
      <c r="E22" s="31" t="s">
        <v>158</v>
      </c>
      <c r="F22" s="31" t="s">
        <v>159</v>
      </c>
      <c r="G22" s="31"/>
    </row>
    <row r="23" spans="2:7" s="3" customFormat="1" ht="15">
      <c r="B23" s="24" t="s">
        <v>134</v>
      </c>
      <c r="C23" s="19" t="s">
        <v>160</v>
      </c>
      <c r="D23" s="30">
        <v>0.2</v>
      </c>
      <c r="E23" s="31" t="s">
        <v>158</v>
      </c>
      <c r="F23" s="31" t="s">
        <v>161</v>
      </c>
      <c r="G23" s="31"/>
    </row>
    <row r="24" spans="2:7" ht="15">
      <c r="B24" s="35" t="s">
        <v>162</v>
      </c>
      <c r="C24" s="620" t="s">
        <v>141</v>
      </c>
      <c r="D24" s="30">
        <v>0.54</v>
      </c>
      <c r="E24" s="31" t="s">
        <v>142</v>
      </c>
      <c r="F24" s="31" t="s">
        <v>166</v>
      </c>
      <c r="G24" s="31" t="s">
        <v>167</v>
      </c>
    </row>
    <row r="25" spans="2:7" ht="30.75" customHeight="1">
      <c r="B25" s="23" t="s">
        <v>163</v>
      </c>
      <c r="C25" s="620"/>
      <c r="D25" s="37">
        <v>0.545</v>
      </c>
      <c r="E25" s="38" t="s">
        <v>142</v>
      </c>
      <c r="F25" s="38" t="s">
        <v>168</v>
      </c>
      <c r="G25" s="31" t="s">
        <v>169</v>
      </c>
    </row>
    <row r="26" spans="2:7" ht="15">
      <c r="B26" s="23" t="s">
        <v>164</v>
      </c>
      <c r="C26" s="19" t="s">
        <v>153</v>
      </c>
      <c r="D26" s="32">
        <v>0.338</v>
      </c>
      <c r="E26" s="31" t="s">
        <v>142</v>
      </c>
      <c r="F26" s="31" t="s">
        <v>154</v>
      </c>
      <c r="G26" s="31" t="s">
        <v>155</v>
      </c>
    </row>
    <row r="27" spans="2:7" ht="15">
      <c r="B27" s="23" t="s">
        <v>165</v>
      </c>
      <c r="C27" s="19" t="s">
        <v>156</v>
      </c>
      <c r="D27" s="30">
        <v>0.53</v>
      </c>
      <c r="E27" s="31" t="s">
        <v>142</v>
      </c>
      <c r="F27" s="31" t="s">
        <v>154</v>
      </c>
      <c r="G27" s="31" t="s">
        <v>155</v>
      </c>
    </row>
    <row r="28" spans="2:7" ht="26.25">
      <c r="B28" s="25"/>
      <c r="C28" s="20" t="s">
        <v>157</v>
      </c>
      <c r="D28" s="30">
        <v>0.27</v>
      </c>
      <c r="E28" s="31" t="s">
        <v>158</v>
      </c>
      <c r="F28" s="31" t="s">
        <v>159</v>
      </c>
      <c r="G28" s="31"/>
    </row>
    <row r="29" spans="2:7" ht="15">
      <c r="B29" s="26"/>
      <c r="C29" s="19" t="s">
        <v>160</v>
      </c>
      <c r="D29" s="30">
        <v>0.2</v>
      </c>
      <c r="E29" s="31" t="s">
        <v>158</v>
      </c>
      <c r="F29" s="31" t="s">
        <v>161</v>
      </c>
      <c r="G29" s="31"/>
    </row>
    <row r="30" spans="2:7" ht="15">
      <c r="B30" s="35" t="s">
        <v>170</v>
      </c>
      <c r="C30" s="19" t="s">
        <v>141</v>
      </c>
      <c r="D30" s="36">
        <v>0.26</v>
      </c>
      <c r="E30" s="34" t="s">
        <v>142</v>
      </c>
      <c r="F30" s="38" t="s">
        <v>154</v>
      </c>
      <c r="G30" s="31" t="s">
        <v>155</v>
      </c>
    </row>
    <row r="31" spans="2:7" ht="15">
      <c r="B31" s="23" t="s">
        <v>171</v>
      </c>
      <c r="C31" s="19" t="s">
        <v>153</v>
      </c>
      <c r="D31" s="39">
        <v>0.26</v>
      </c>
      <c r="E31" s="40" t="s">
        <v>142</v>
      </c>
      <c r="F31" s="40" t="s">
        <v>154</v>
      </c>
      <c r="G31" s="31" t="s">
        <v>155</v>
      </c>
    </row>
    <row r="32" spans="2:7" ht="15">
      <c r="B32" s="25"/>
      <c r="C32" s="19" t="s">
        <v>156</v>
      </c>
      <c r="D32" s="39">
        <v>0.26</v>
      </c>
      <c r="E32" s="40" t="s">
        <v>142</v>
      </c>
      <c r="F32" s="40" t="s">
        <v>154</v>
      </c>
      <c r="G32" s="31" t="s">
        <v>155</v>
      </c>
    </row>
    <row r="33" spans="2:7" ht="26.25">
      <c r="B33" s="25"/>
      <c r="C33" s="20" t="s">
        <v>157</v>
      </c>
      <c r="D33" s="30">
        <v>0.27</v>
      </c>
      <c r="E33" s="31" t="s">
        <v>158</v>
      </c>
      <c r="F33" s="31" t="s">
        <v>159</v>
      </c>
      <c r="G33" s="31"/>
    </row>
    <row r="34" spans="2:7" ht="15">
      <c r="B34" s="26"/>
      <c r="C34" s="19" t="s">
        <v>160</v>
      </c>
      <c r="D34" s="30">
        <v>0.2</v>
      </c>
      <c r="E34" s="31" t="s">
        <v>158</v>
      </c>
      <c r="F34" s="31" t="s">
        <v>161</v>
      </c>
      <c r="G34" s="31"/>
    </row>
    <row r="35" spans="2:7" ht="15">
      <c r="B35" s="21" t="s">
        <v>172</v>
      </c>
      <c r="C35" s="625" t="s">
        <v>176</v>
      </c>
      <c r="D35" s="621">
        <v>0.42</v>
      </c>
      <c r="E35" s="618" t="s">
        <v>142</v>
      </c>
      <c r="F35" s="618" t="s">
        <v>154</v>
      </c>
      <c r="G35" s="618" t="s">
        <v>155</v>
      </c>
    </row>
    <row r="36" spans="2:7" ht="15">
      <c r="B36" s="23" t="s">
        <v>173</v>
      </c>
      <c r="C36" s="625"/>
      <c r="D36" s="621"/>
      <c r="E36" s="618"/>
      <c r="F36" s="618"/>
      <c r="G36" s="618"/>
    </row>
    <row r="37" spans="2:7" ht="26.25">
      <c r="B37" s="23" t="s">
        <v>174</v>
      </c>
      <c r="C37" s="19" t="s">
        <v>177</v>
      </c>
      <c r="D37" s="30">
        <v>0.78</v>
      </c>
      <c r="E37" s="31" t="s">
        <v>142</v>
      </c>
      <c r="F37" s="31" t="s">
        <v>154</v>
      </c>
      <c r="G37" s="31" t="s">
        <v>155</v>
      </c>
    </row>
    <row r="38" spans="2:7" ht="26.25">
      <c r="B38" s="24" t="s">
        <v>175</v>
      </c>
      <c r="C38" s="19" t="s">
        <v>178</v>
      </c>
      <c r="D38" s="30">
        <v>0.83</v>
      </c>
      <c r="E38" s="31" t="s">
        <v>142</v>
      </c>
      <c r="F38" s="31" t="s">
        <v>154</v>
      </c>
      <c r="G38" s="31" t="s">
        <v>155</v>
      </c>
    </row>
    <row r="39" spans="2:7" ht="15">
      <c r="B39" s="35" t="s">
        <v>179</v>
      </c>
      <c r="C39" s="622" t="s">
        <v>182</v>
      </c>
      <c r="D39" s="623">
        <v>0.17</v>
      </c>
      <c r="E39" s="624" t="s">
        <v>142</v>
      </c>
      <c r="F39" s="624" t="s">
        <v>154</v>
      </c>
      <c r="G39" s="618" t="s">
        <v>155</v>
      </c>
    </row>
    <row r="40" spans="2:7" ht="15">
      <c r="B40" s="23" t="s">
        <v>180</v>
      </c>
      <c r="C40" s="622"/>
      <c r="D40" s="623"/>
      <c r="E40" s="624"/>
      <c r="F40" s="624"/>
      <c r="G40" s="618"/>
    </row>
    <row r="41" spans="2:7" ht="15">
      <c r="B41" s="24" t="s">
        <v>181</v>
      </c>
      <c r="C41" s="622"/>
      <c r="D41" s="623"/>
      <c r="E41" s="624"/>
      <c r="F41" s="624"/>
      <c r="G41" s="618"/>
    </row>
    <row r="42" spans="2:7" ht="15">
      <c r="B42" s="27" t="s">
        <v>183</v>
      </c>
      <c r="C42" s="19" t="s">
        <v>141</v>
      </c>
      <c r="D42" s="41">
        <v>0.25</v>
      </c>
      <c r="E42" s="42" t="s">
        <v>184</v>
      </c>
      <c r="F42" s="42" t="s">
        <v>154</v>
      </c>
      <c r="G42" s="31" t="s">
        <v>155</v>
      </c>
    </row>
    <row r="43" spans="2:7" ht="15">
      <c r="B43"/>
      <c r="C43"/>
      <c r="D43" s="1"/>
      <c r="E43" s="1"/>
      <c r="F43" s="1"/>
      <c r="G43" s="1"/>
    </row>
    <row r="44" spans="2:7" ht="15">
      <c r="B44" s="17" t="s">
        <v>185</v>
      </c>
      <c r="C44"/>
      <c r="D44" s="1"/>
      <c r="E44" s="1"/>
      <c r="F44" s="1"/>
      <c r="G44" s="1"/>
    </row>
    <row r="45" spans="2:7" ht="15">
      <c r="B45" s="8" t="s">
        <v>186</v>
      </c>
      <c r="C45"/>
      <c r="D45" s="1"/>
      <c r="E45" s="1"/>
      <c r="F45" s="1"/>
      <c r="G45" s="1"/>
    </row>
    <row r="46" spans="2:7" ht="15">
      <c r="B46"/>
      <c r="C46"/>
      <c r="D46" s="1"/>
      <c r="E46" s="1"/>
      <c r="F46" s="1"/>
      <c r="G46" s="1"/>
    </row>
    <row r="47" spans="2:7" ht="15">
      <c r="B47" s="2" t="s">
        <v>187</v>
      </c>
      <c r="C47"/>
      <c r="D47" s="1"/>
      <c r="E47" s="1"/>
      <c r="F47" s="1"/>
      <c r="G47" s="1"/>
    </row>
  </sheetData>
  <sheetProtection/>
  <mergeCells count="17">
    <mergeCell ref="C39:C41"/>
    <mergeCell ref="D39:D41"/>
    <mergeCell ref="E39:E41"/>
    <mergeCell ref="F39:F41"/>
    <mergeCell ref="G39:G41"/>
    <mergeCell ref="C24:C25"/>
    <mergeCell ref="C35:C36"/>
    <mergeCell ref="D35:D36"/>
    <mergeCell ref="E35:E36"/>
    <mergeCell ref="F35:F36"/>
    <mergeCell ref="G35:G36"/>
    <mergeCell ref="B7:G7"/>
    <mergeCell ref="C10:C19"/>
    <mergeCell ref="D10:D15"/>
    <mergeCell ref="E10:E15"/>
    <mergeCell ref="F10:F15"/>
    <mergeCell ref="G10:G15"/>
  </mergeCells>
  <hyperlinks>
    <hyperlink ref="C22" location="fn1" display="fn1"/>
    <hyperlink ref="C28" location="fn1" display="fn1"/>
    <hyperlink ref="C33" location="fn1" display="fn1"/>
    <hyperlink ref="C39" location="fn2" display="fn2"/>
    <hyperlink ref="B45" r:id="rId1" display="http://www.washington.edu/research/osp/gim/ONR-Prorated-Direct-Cost-Rate.pdf"/>
    <hyperlink ref="B2" r:id="rId2" display="http://www.washington.edu/research/osp/gim/gim13a.html"/>
    <hyperlink ref="B4" r:id="rId3" display="Negotiation Agreement Date with DHHS for Indirect Costs (F&amp;A): March 5, 2013"/>
  </hyperlinks>
  <printOptions/>
  <pageMargins left="0" right="0" top="0" bottom="0" header="0" footer="0"/>
  <pageSetup horizontalDpi="600" verticalDpi="600" orientation="portrait" scale="60" r:id="rId4"/>
  <headerFooter scaleWithDoc="0" alignWithMargins="0">
    <oddFooter>&amp;L&amp;8&amp;Z&amp;F | &amp;A&amp;R&amp;8last update:  Jul. 19, 2012</oddFooter>
  </headerFooter>
</worksheet>
</file>

<file path=xl/worksheets/sheet6.xml><?xml version="1.0" encoding="utf-8"?>
<worksheet xmlns="http://schemas.openxmlformats.org/spreadsheetml/2006/main" xmlns:r="http://schemas.openxmlformats.org/officeDocument/2006/relationships">
  <dimension ref="A1:U38"/>
  <sheetViews>
    <sheetView zoomScalePageLayoutView="0" workbookViewId="0" topLeftCell="A1">
      <selection activeCell="B30" sqref="B30"/>
    </sheetView>
  </sheetViews>
  <sheetFormatPr defaultColWidth="9.140625" defaultRowHeight="12.75"/>
  <cols>
    <col min="1" max="9" width="9.140625" style="57" customWidth="1"/>
    <col min="10" max="11" width="10.7109375" style="57" customWidth="1"/>
    <col min="12" max="12" width="4.7109375" style="57" customWidth="1"/>
    <col min="13" max="14" width="10.7109375" style="57" customWidth="1"/>
    <col min="15" max="15" width="4.7109375" style="57" customWidth="1"/>
    <col min="16" max="18" width="10.7109375" style="57" customWidth="1"/>
    <col min="19" max="19" width="13.00390625" style="57" customWidth="1"/>
    <col min="20" max="20" width="4.7109375" style="57" customWidth="1"/>
    <col min="21" max="22" width="10.7109375" style="57" customWidth="1"/>
    <col min="23" max="16384" width="9.140625" style="57" customWidth="1"/>
  </cols>
  <sheetData>
    <row r="1" spans="9:20" ht="11.25">
      <c r="I1" s="58" t="s">
        <v>47</v>
      </c>
      <c r="N1" s="59"/>
      <c r="O1" s="59"/>
      <c r="P1" s="59"/>
      <c r="R1" s="58"/>
      <c r="S1" s="58"/>
      <c r="T1" s="60"/>
    </row>
    <row r="2" spans="9:20" ht="11.25">
      <c r="I2" s="58" t="s">
        <v>48</v>
      </c>
      <c r="N2" s="59"/>
      <c r="O2" s="59"/>
      <c r="P2" s="59"/>
      <c r="R2" s="58"/>
      <c r="S2" s="58"/>
      <c r="T2" s="60"/>
    </row>
    <row r="6" spans="1:17" ht="11.25">
      <c r="A6" s="628" t="s">
        <v>49</v>
      </c>
      <c r="B6" s="628"/>
      <c r="C6" s="85"/>
      <c r="D6" s="628" t="s">
        <v>50</v>
      </c>
      <c r="E6" s="628"/>
      <c r="F6" s="85"/>
      <c r="G6" s="628" t="s">
        <v>51</v>
      </c>
      <c r="H6" s="629"/>
      <c r="I6" s="86"/>
      <c r="J6" s="628" t="s">
        <v>52</v>
      </c>
      <c r="K6" s="628"/>
      <c r="L6" s="87"/>
      <c r="M6" s="628" t="s">
        <v>53</v>
      </c>
      <c r="N6" s="628"/>
      <c r="O6" s="87"/>
      <c r="P6" s="628" t="s">
        <v>54</v>
      </c>
      <c r="Q6" s="628"/>
    </row>
    <row r="7" spans="1:17" ht="11.25">
      <c r="A7" s="626" t="s">
        <v>55</v>
      </c>
      <c r="B7" s="626"/>
      <c r="C7" s="88"/>
      <c r="D7" s="626" t="s">
        <v>56</v>
      </c>
      <c r="E7" s="626"/>
      <c r="F7" s="88"/>
      <c r="G7" s="626" t="s">
        <v>56</v>
      </c>
      <c r="H7" s="627"/>
      <c r="I7" s="86"/>
      <c r="J7" s="626" t="s">
        <v>57</v>
      </c>
      <c r="K7" s="627"/>
      <c r="L7" s="89"/>
      <c r="M7" s="626" t="s">
        <v>56</v>
      </c>
      <c r="N7" s="626"/>
      <c r="O7" s="89"/>
      <c r="P7" s="626" t="s">
        <v>58</v>
      </c>
      <c r="Q7" s="626"/>
    </row>
    <row r="8" spans="1:19" ht="11.25">
      <c r="A8" s="89"/>
      <c r="B8" s="89"/>
      <c r="C8" s="89"/>
      <c r="D8" s="89"/>
      <c r="E8" s="89"/>
      <c r="F8" s="89"/>
      <c r="G8" s="89"/>
      <c r="H8" s="86"/>
      <c r="I8" s="86"/>
      <c r="J8" s="89"/>
      <c r="K8" s="89"/>
      <c r="L8" s="89"/>
      <c r="M8" s="89"/>
      <c r="N8" s="89"/>
      <c r="O8" s="89"/>
      <c r="P8" s="89"/>
      <c r="Q8" s="89"/>
      <c r="S8" s="61"/>
    </row>
    <row r="9" spans="1:17" ht="11.25">
      <c r="A9" s="90" t="s">
        <v>59</v>
      </c>
      <c r="B9" s="90" t="s">
        <v>60</v>
      </c>
      <c r="C9" s="90"/>
      <c r="D9" s="85" t="s">
        <v>61</v>
      </c>
      <c r="E9" s="90" t="s">
        <v>62</v>
      </c>
      <c r="F9" s="87"/>
      <c r="G9" s="90" t="s">
        <v>63</v>
      </c>
      <c r="H9" s="90" t="s">
        <v>62</v>
      </c>
      <c r="I9" s="86"/>
      <c r="J9" s="90" t="s">
        <v>64</v>
      </c>
      <c r="K9" s="90" t="s">
        <v>65</v>
      </c>
      <c r="L9" s="87"/>
      <c r="M9" s="90" t="s">
        <v>64</v>
      </c>
      <c r="N9" s="90" t="s">
        <v>65</v>
      </c>
      <c r="O9" s="87"/>
      <c r="P9" s="90" t="s">
        <v>64</v>
      </c>
      <c r="Q9" s="90" t="s">
        <v>65</v>
      </c>
    </row>
    <row r="10" spans="3:10" ht="11.25">
      <c r="C10" s="62"/>
      <c r="D10" s="62"/>
      <c r="E10" s="62"/>
      <c r="F10" s="62"/>
      <c r="H10" s="62"/>
      <c r="I10" s="62"/>
      <c r="J10" s="62"/>
    </row>
    <row r="11" spans="1:19" ht="12">
      <c r="A11" s="63">
        <v>25</v>
      </c>
      <c r="B11" s="64">
        <f>A11*0.03</f>
        <v>0.75</v>
      </c>
      <c r="C11" s="65"/>
      <c r="D11" s="66">
        <f>A11</f>
        <v>25</v>
      </c>
      <c r="E11" s="65">
        <f>D11*0.06</f>
        <v>1.5</v>
      </c>
      <c r="F11" s="65"/>
      <c r="G11" s="63">
        <f>A11</f>
        <v>25</v>
      </c>
      <c r="H11" s="67">
        <f>G11*0.08</f>
        <v>2</v>
      </c>
      <c r="I11" s="68"/>
      <c r="J11" s="69">
        <f>A11</f>
        <v>25</v>
      </c>
      <c r="K11" s="64">
        <f>A11*0.09</f>
        <v>2.25</v>
      </c>
      <c r="L11" s="63"/>
      <c r="M11" s="63">
        <f>A11</f>
        <v>25</v>
      </c>
      <c r="N11" s="70">
        <f>M11*0.1</f>
        <v>2.5</v>
      </c>
      <c r="O11" s="71"/>
      <c r="P11" s="63">
        <f>A11</f>
        <v>25</v>
      </c>
      <c r="Q11" s="64">
        <f>P11*0.12</f>
        <v>3</v>
      </c>
      <c r="S11" s="61"/>
    </row>
    <row r="12" spans="1:19" ht="12.75" thickBot="1">
      <c r="A12" s="72"/>
      <c r="B12" s="73"/>
      <c r="C12" s="73"/>
      <c r="D12" s="73"/>
      <c r="E12" s="73"/>
      <c r="F12" s="74"/>
      <c r="G12" s="72"/>
      <c r="H12" s="75"/>
      <c r="I12" s="75"/>
      <c r="J12" s="72"/>
      <c r="K12" s="73"/>
      <c r="L12" s="72"/>
      <c r="M12" s="72"/>
      <c r="N12" s="72"/>
      <c r="O12" s="72"/>
      <c r="P12" s="72"/>
      <c r="Q12" s="73"/>
      <c r="S12" s="76"/>
    </row>
    <row r="13" spans="11:21" ht="11.25">
      <c r="K13" s="77"/>
      <c r="Q13" s="77"/>
      <c r="U13" s="77"/>
    </row>
    <row r="14" spans="1:19" ht="12">
      <c r="A14" s="78" t="s">
        <v>66</v>
      </c>
      <c r="B14" s="79"/>
      <c r="C14" s="79"/>
      <c r="D14" s="79"/>
      <c r="E14" s="79"/>
      <c r="F14" s="79"/>
      <c r="G14" s="79"/>
      <c r="H14" s="79"/>
      <c r="I14" s="79"/>
      <c r="J14" s="78"/>
      <c r="K14" s="78"/>
      <c r="L14" s="78"/>
      <c r="M14" s="78"/>
      <c r="N14" s="79"/>
      <c r="O14" s="79"/>
      <c r="P14" s="78"/>
      <c r="Q14" s="78"/>
      <c r="R14" s="79"/>
      <c r="S14" s="78"/>
    </row>
    <row r="15" spans="1:19" ht="12">
      <c r="A15" s="78"/>
      <c r="B15" s="79"/>
      <c r="C15" s="79"/>
      <c r="D15" s="79"/>
      <c r="E15" s="79"/>
      <c r="F15" s="79"/>
      <c r="G15" s="79"/>
      <c r="H15" s="79"/>
      <c r="I15" s="79"/>
      <c r="J15" s="78"/>
      <c r="K15" s="78"/>
      <c r="L15" s="78"/>
      <c r="M15" s="78"/>
      <c r="N15" s="79"/>
      <c r="O15" s="79"/>
      <c r="P15" s="78"/>
      <c r="Q15" s="78"/>
      <c r="R15" s="79"/>
      <c r="S15" s="78"/>
    </row>
    <row r="16" spans="1:19" ht="12">
      <c r="A16" s="78" t="s">
        <v>67</v>
      </c>
      <c r="B16" s="79"/>
      <c r="C16" s="79"/>
      <c r="D16" s="79"/>
      <c r="E16" s="79"/>
      <c r="F16" s="79"/>
      <c r="G16" s="79"/>
      <c r="H16" s="79"/>
      <c r="I16" s="79"/>
      <c r="J16" s="78"/>
      <c r="K16" s="78"/>
      <c r="L16" s="78"/>
      <c r="M16" s="78"/>
      <c r="N16" s="79"/>
      <c r="O16" s="79"/>
      <c r="P16" s="78"/>
      <c r="Q16" s="78"/>
      <c r="R16" s="79"/>
      <c r="S16" s="78"/>
    </row>
    <row r="17" spans="1:19" ht="12">
      <c r="A17" s="78" t="s">
        <v>68</v>
      </c>
      <c r="B17" s="79"/>
      <c r="C17" s="79"/>
      <c r="D17" s="79"/>
      <c r="E17" s="79"/>
      <c r="F17" s="79"/>
      <c r="G17" s="79"/>
      <c r="H17" s="79"/>
      <c r="I17" s="79"/>
      <c r="J17" s="78"/>
      <c r="K17" s="78"/>
      <c r="L17" s="78"/>
      <c r="M17" s="78"/>
      <c r="N17" s="79"/>
      <c r="O17" s="79"/>
      <c r="P17" s="78"/>
      <c r="Q17" s="78"/>
      <c r="R17" s="79"/>
      <c r="S17" s="78"/>
    </row>
    <row r="18" spans="2:18" ht="11.25">
      <c r="B18" s="77"/>
      <c r="C18" s="77"/>
      <c r="D18" s="77"/>
      <c r="E18" s="77"/>
      <c r="F18" s="77"/>
      <c r="G18" s="77"/>
      <c r="H18" s="77"/>
      <c r="I18" s="77"/>
      <c r="N18" s="77"/>
      <c r="O18" s="77"/>
      <c r="R18" s="77"/>
    </row>
    <row r="19" spans="2:18" ht="11.25">
      <c r="B19" s="77"/>
      <c r="C19" s="77"/>
      <c r="D19" s="77"/>
      <c r="E19" s="77"/>
      <c r="F19" s="77"/>
      <c r="G19" s="77"/>
      <c r="H19" s="77"/>
      <c r="I19" s="77"/>
      <c r="N19" s="77"/>
      <c r="O19" s="77"/>
      <c r="R19" s="77"/>
    </row>
    <row r="20" spans="1:18" ht="12">
      <c r="A20" s="80" t="s">
        <v>69</v>
      </c>
      <c r="N20" s="77"/>
      <c r="O20" s="77"/>
      <c r="R20" s="77"/>
    </row>
    <row r="21" spans="1:18" ht="12">
      <c r="A21" s="80" t="s">
        <v>70</v>
      </c>
      <c r="N21" s="77"/>
      <c r="O21" s="77"/>
      <c r="R21" s="77"/>
    </row>
    <row r="22" spans="1:18" ht="12">
      <c r="A22" s="80"/>
      <c r="N22" s="77"/>
      <c r="O22" s="77"/>
      <c r="R22" s="77"/>
    </row>
    <row r="23" spans="1:14" ht="12">
      <c r="A23" s="80" t="s">
        <v>71</v>
      </c>
      <c r="C23" s="81" t="s">
        <v>72</v>
      </c>
      <c r="E23" s="80" t="s">
        <v>73</v>
      </c>
      <c r="G23" s="80" t="s">
        <v>74</v>
      </c>
      <c r="H23" s="81"/>
      <c r="N23" s="77"/>
    </row>
    <row r="24" spans="1:14" ht="12">
      <c r="A24" s="80" t="s">
        <v>75</v>
      </c>
      <c r="C24" s="81" t="s">
        <v>76</v>
      </c>
      <c r="E24" s="80" t="s">
        <v>77</v>
      </c>
      <c r="G24" s="80" t="s">
        <v>78</v>
      </c>
      <c r="H24" s="81"/>
      <c r="N24" s="77"/>
    </row>
    <row r="25" spans="1:14" ht="12">
      <c r="A25" s="80" t="s">
        <v>79</v>
      </c>
      <c r="C25" s="81" t="s">
        <v>80</v>
      </c>
      <c r="E25" s="80" t="s">
        <v>81</v>
      </c>
      <c r="G25" s="80" t="s">
        <v>82</v>
      </c>
      <c r="H25" s="81"/>
      <c r="N25" s="77"/>
    </row>
    <row r="26" spans="1:18" ht="12">
      <c r="A26" s="80" t="s">
        <v>0</v>
      </c>
      <c r="N26" s="77"/>
      <c r="O26" s="77"/>
      <c r="R26" s="77"/>
    </row>
    <row r="27" spans="1:18" ht="12">
      <c r="A27" s="80" t="s">
        <v>83</v>
      </c>
      <c r="N27" s="77"/>
      <c r="O27" s="77"/>
      <c r="R27" s="77"/>
    </row>
    <row r="28" spans="1:18" ht="12">
      <c r="A28" s="80" t="s">
        <v>84</v>
      </c>
      <c r="N28" s="77"/>
      <c r="O28" s="77"/>
      <c r="R28" s="77"/>
    </row>
    <row r="29" spans="1:18" ht="12">
      <c r="A29" s="82"/>
      <c r="N29" s="77"/>
      <c r="O29" s="77"/>
      <c r="R29" s="77"/>
    </row>
    <row r="30" spans="2:18" ht="12">
      <c r="B30" s="82"/>
      <c r="C30" s="82"/>
      <c r="D30" s="82"/>
      <c r="E30" s="82"/>
      <c r="F30" s="82"/>
      <c r="G30" s="82"/>
      <c r="H30" s="82"/>
      <c r="I30" s="82"/>
      <c r="N30" s="77"/>
      <c r="O30" s="77"/>
      <c r="R30" s="77"/>
    </row>
    <row r="31" spans="1:15" ht="12.75">
      <c r="A31" s="82"/>
      <c r="D31" s="57" t="s">
        <v>85</v>
      </c>
      <c r="F31" s="83" t="s">
        <v>86</v>
      </c>
      <c r="G31" s="83"/>
      <c r="H31" s="83"/>
      <c r="I31" s="84"/>
      <c r="J31" s="83"/>
      <c r="K31" s="83"/>
      <c r="L31" s="83"/>
      <c r="M31" s="83"/>
      <c r="N31" s="83"/>
      <c r="O31" s="77"/>
    </row>
    <row r="32" spans="1:14" ht="12.75">
      <c r="A32" s="82"/>
      <c r="F32" s="83" t="s">
        <v>87</v>
      </c>
      <c r="G32" s="83"/>
      <c r="H32" s="83"/>
      <c r="I32" s="83"/>
      <c r="J32" s="83"/>
      <c r="K32" s="83"/>
      <c r="L32" s="83"/>
      <c r="M32" s="83"/>
      <c r="N32" s="83"/>
    </row>
    <row r="33" spans="6:14" ht="12.75">
      <c r="F33" s="83" t="s">
        <v>88</v>
      </c>
      <c r="G33" s="83"/>
      <c r="H33" s="83"/>
      <c r="I33" s="83"/>
      <c r="J33" s="83"/>
      <c r="K33" s="83"/>
      <c r="L33" s="83"/>
      <c r="M33" s="83"/>
      <c r="N33" s="83"/>
    </row>
    <row r="36" spans="4:14" ht="12.75">
      <c r="D36" s="57" t="s">
        <v>89</v>
      </c>
      <c r="F36" s="83" t="s">
        <v>90</v>
      </c>
      <c r="G36" s="83"/>
      <c r="H36" s="83"/>
      <c r="I36" s="83"/>
      <c r="J36" s="83"/>
      <c r="K36" s="83"/>
      <c r="L36" s="83"/>
      <c r="M36" s="83"/>
      <c r="N36" s="83"/>
    </row>
    <row r="37" spans="6:14" ht="12.75">
      <c r="F37" s="83" t="s">
        <v>91</v>
      </c>
      <c r="G37" s="83"/>
      <c r="H37" s="83"/>
      <c r="I37" s="83"/>
      <c r="J37" s="83"/>
      <c r="K37" s="83"/>
      <c r="L37" s="83"/>
      <c r="M37" s="83"/>
      <c r="N37" s="83"/>
    </row>
    <row r="38" spans="6:14" ht="12.75">
      <c r="F38" s="83" t="s">
        <v>92</v>
      </c>
      <c r="G38" s="83"/>
      <c r="H38" s="83"/>
      <c r="I38" s="83"/>
      <c r="J38" s="83"/>
      <c r="K38" s="83"/>
      <c r="L38" s="83"/>
      <c r="M38" s="83"/>
      <c r="N38" s="83"/>
    </row>
  </sheetData>
  <sheetProtection/>
  <mergeCells count="12">
    <mergeCell ref="A6:B6"/>
    <mergeCell ref="D6:E6"/>
    <mergeCell ref="G6:H6"/>
    <mergeCell ref="J6:K6"/>
    <mergeCell ref="M6:N6"/>
    <mergeCell ref="P6:Q6"/>
    <mergeCell ref="A7:B7"/>
    <mergeCell ref="D7:E7"/>
    <mergeCell ref="G7:H7"/>
    <mergeCell ref="J7:K7"/>
    <mergeCell ref="M7:N7"/>
    <mergeCell ref="P7:Q7"/>
  </mergeCells>
  <printOptions/>
  <pageMargins left="0" right="0" top="0" bottom="0" header="0" footer="0"/>
  <pageSetup horizontalDpi="600" verticalDpi="600" orientation="portrait" scale="60" r:id="rId2"/>
  <headerFooter scaleWithDoc="0" alignWithMargins="0">
    <oddFooter>&amp;L&amp;8&amp;Z&amp;F | &amp;A&amp;R&amp;8last update:  Jul. 19, 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Electrical Engineering</dc:creator>
  <cp:keywords/>
  <dc:description/>
  <cp:lastModifiedBy>Sandra Ngo</cp:lastModifiedBy>
  <cp:lastPrinted>2017-07-31T21:01:00Z</cp:lastPrinted>
  <dcterms:created xsi:type="dcterms:W3CDTF">1997-02-04T20:03:07Z</dcterms:created>
  <dcterms:modified xsi:type="dcterms:W3CDTF">2023-02-28T19:41:27Z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